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codeName="ThisWorkbook"/>
  <mc:AlternateContent xmlns:mc="http://schemas.openxmlformats.org/markup-compatibility/2006">
    <mc:Choice Requires="x15">
      <x15ac:absPath xmlns:x15ac="http://schemas.microsoft.com/office/spreadsheetml/2010/11/ac" url="V:\1URBAN &amp; NEIGHBOURHOOD BRANCH\Special Projects\Affordable Housing - Density Bonusing\Planners Handbook\Density Bonus Request Form\"/>
    </mc:Choice>
  </mc:AlternateContent>
  <xr:revisionPtr revIDLastSave="0" documentId="13_ncr:1_{965EC0C5-BFAF-4835-B857-3BE8D468D60D}" xr6:coauthVersionLast="36" xr6:coauthVersionMax="36" xr10:uidLastSave="{00000000-0000-0000-0000-000000000000}"/>
  <workbookProtection workbookAlgorithmName="SHA-512" workbookHashValue="JzpOcj4urscGek8jZ+P87oxjbjX58cBYpruZEgGeMVlTt3E/4iOvEI6iRt0mGPQDSuQm9nM9wgnHR+vxo1ah3Q==" workbookSaltValue="zT4jLpIFt26H5mwBuZXG9A==" workbookSpinCount="100000" lockStructure="1"/>
  <bookViews>
    <workbookView xWindow="0" yWindow="0" windowWidth="28800" windowHeight="12105" xr2:uid="{7233767F-39EA-3B4B-A23C-E31F427A7E88}"/>
  </bookViews>
  <sheets>
    <sheet name="Program Information    " sheetId="1" r:id="rId1"/>
    <sheet name="A - Application      " sheetId="2" r:id="rId2"/>
    <sheet name="B - Project Detail    " sheetId="3" r:id="rId3"/>
    <sheet name="Office Use 1" sheetId="4" state="hidden" r:id="rId4"/>
    <sheet name="Office Use 2" sheetId="6" state="hidden" r:id="rId5"/>
  </sheets>
  <definedNames>
    <definedName name="Aff_1Bed_Num">'A - Application      '!$K$40</definedName>
    <definedName name="Aff_1Bed_Rent">'A - Application      '!$O$40</definedName>
    <definedName name="Aff_2Bed_Num">'A - Application      '!$K$41</definedName>
    <definedName name="Aff_2Bed_Rent">'A - Application      '!$O$41</definedName>
    <definedName name="Aff_3Bed_Num">'A - Application      '!$K$42</definedName>
    <definedName name="Aff_3Bed_Rent">'A - Application      '!$O$42</definedName>
    <definedName name="Aff_Studio_Num">'A - Application      '!$K$39</definedName>
    <definedName name="Aff_Studio_Rent">'A - Application      '!$O$39</definedName>
    <definedName name="Amortization" localSheetId="4">'Office Use 2'!$I$48</definedName>
    <definedName name="Amortization">'B - Project Detail    '!$I$48</definedName>
    <definedName name="Cable_WIFI_Cost" localSheetId="4">'Office Use 2'!$I$27</definedName>
    <definedName name="Cable_WIFI_Cost">'B - Project Detail    '!$I$27</definedName>
    <definedName name="Cash_Equity" localSheetId="4">'Office Use 2'!$D$46</definedName>
    <definedName name="Cash_Equity">'B - Project Detail    '!$D$46</definedName>
    <definedName name="Cash_Flow" localSheetId="4">'Office Use 2'!$I$47</definedName>
    <definedName name="Cash_Flow">'B - Project Detail    '!$I$47</definedName>
    <definedName name="City">'A - Application      '!$L$7</definedName>
    <definedName name="CMHC_Insured" localSheetId="4">'Office Use 2'!$I$49</definedName>
    <definedName name="CMHC_Insured">'B - Project Detail    '!$I$49</definedName>
    <definedName name="Debt_Service" localSheetId="4">'Office Use 2'!$I$46</definedName>
    <definedName name="Debt_Service">'B - Project Detail    '!$I$46</definedName>
    <definedName name="Devlopment_Budget" localSheetId="4">'Office Use 2'!$D$41</definedName>
    <definedName name="Devlopment_Budget">'B - Project Detail    '!$D$41</definedName>
    <definedName name="Duration">'A - Application      '!$N$29</definedName>
    <definedName name="EGI" localSheetId="4">'Office Use 2'!$I$21</definedName>
    <definedName name="EGI">'B - Project Detail    '!$I$21</definedName>
    <definedName name="Email_Address">'A - Application      '!$C$9</definedName>
    <definedName name="Exist_Monitor">'A - Application      '!#REF!</definedName>
    <definedName name="First_Name">'A - Application      '!$C$5</definedName>
    <definedName name="General_Admin" localSheetId="4">'Office Use 2'!$I$33</definedName>
    <definedName name="General_Admin">'B - Project Detail    '!$I$33</definedName>
    <definedName name="Grants" localSheetId="4">'Office Use 2'!$D$44</definedName>
    <definedName name="Grants">'B - Project Detail    '!$D$44</definedName>
    <definedName name="Insurance" localSheetId="4">'Office Use 2'!$I$24</definedName>
    <definedName name="Insurance">'B - Project Detail    '!$I$24</definedName>
    <definedName name="Land_Cost" localSheetId="4">'Office Use 2'!$D$12</definedName>
    <definedName name="Land_Cost">'B - Project Detail    '!$D$12</definedName>
    <definedName name="Last_Name">'A - Application      '!$C$6</definedName>
    <definedName name="Laundry_Fees" localSheetId="4">'Office Use 2'!$I$12</definedName>
    <definedName name="Laundry_Fees">'B - Project Detail    '!$I$12</definedName>
    <definedName name="Loan" localSheetId="4">'Office Use 2'!#REF!</definedName>
    <definedName name="Loan">'B - Project Detail    '!#REF!</definedName>
    <definedName name="Lot_Area">'A - Application      '!$K$14</definedName>
    <definedName name="Mailing">'A - Application      '!$L$6</definedName>
    <definedName name="Maintenance" localSheetId="4">'Office Use 2'!$I$29</definedName>
    <definedName name="Maintenance">'B - Project Detail    '!$I$29</definedName>
    <definedName name="Management" localSheetId="4">'Office Use 2'!$I$25</definedName>
    <definedName name="Management">'B - Project Detail    '!$I$25</definedName>
    <definedName name="Marketing" localSheetId="4">'Office Use 2'!$I$30</definedName>
    <definedName name="Marketing">'B - Project Detail    '!$I$30</definedName>
    <definedName name="Material">'A - Application      '!$N$24</definedName>
    <definedName name="NOI" localSheetId="4">'Office Use 2'!$I$39</definedName>
    <definedName name="NOI">'B - Project Detail    '!$I$39</definedName>
    <definedName name="Owner_Legal">'A - Application      '!$C$13</definedName>
    <definedName name="Parking_Fees" localSheetId="4">'Office Use 2'!$I$11</definedName>
    <definedName name="Parking_Fees">'B - Project Detail    '!$I$11</definedName>
    <definedName name="Position">'A - Application      '!$C$8</definedName>
    <definedName name="Post_Area">'A - Application      '!$N$21</definedName>
    <definedName name="Post_Com_Area">'A - Application      '!$N$22</definedName>
    <definedName name="Post_Cost">'A - Application      '!$N$23</definedName>
    <definedName name="Post_Stalls">'A - Application      '!$N$27</definedName>
    <definedName name="Post_Stories">'A - Application      '!$N$25</definedName>
    <definedName name="Post_Total_Units">'A - Application      '!$K$44</definedName>
    <definedName name="Postal_Code">'A - Application      '!$L$9</definedName>
    <definedName name="Pre_Area">'A - Application      '!$F$21</definedName>
    <definedName name="Pre_Cost">'A - Application      '!$F$23</definedName>
    <definedName name="Pre_Stalls">'A - Application      '!$F$27</definedName>
    <definedName name="Pre_Storeys">'A - Application      '!$F$25</definedName>
    <definedName name="_xlnm.Print_Area" localSheetId="1">'A - Application      '!$A$1:$R$54</definedName>
    <definedName name="_xlnm.Print_Area" localSheetId="2">'B - Project Detail    '!$A$1:$K$52</definedName>
    <definedName name="_xlnm.Print_Area" localSheetId="3">'Office Use 1'!$A$1:$M$52</definedName>
    <definedName name="_xlnm.Print_Area" localSheetId="4">'Office Use 2'!$A$1:$K$52</definedName>
    <definedName name="_xlnm.Print_Area" localSheetId="0">'Program Information    '!$A$1:$I$43</definedName>
    <definedName name="Pronoun">'A - Application      '!$C$7</definedName>
    <definedName name="Property_Address">'A - Application      '!$C$14</definedName>
    <definedName name="Property_Taxes" localSheetId="4">'Office Use 2'!$I$28</definedName>
    <definedName name="Property_Taxes">'B - Project Detail    '!$I$28</definedName>
    <definedName name="Province">'A - Application      '!$L$8</definedName>
    <definedName name="Reserve" localSheetId="4">'Office Use 2'!#REF!</definedName>
    <definedName name="Reserve">'B - Project Detail    '!#REF!</definedName>
    <definedName name="Reserve_Fund" localSheetId="4">'Office Use 2'!$I$34</definedName>
    <definedName name="Reserve_Fund">'B - Project Detail    '!$I$34</definedName>
    <definedName name="Roll_Number">'A - Application      '!$C$15</definedName>
    <definedName name="Security" localSheetId="4">'Office Use 2'!$I$32</definedName>
    <definedName name="Security">'B - Project Detail    '!$I$32</definedName>
    <definedName name="Superintendant" localSheetId="4">'Office Use 2'!$I$31</definedName>
    <definedName name="Superintendant">'B - Project Detail    '!$I$31</definedName>
    <definedName name="Telephone">'A - Application      '!$L$5</definedName>
    <definedName name="Total_Expense" localSheetId="4">'Office Use 2'!$I$37</definedName>
    <definedName name="Total_Expense">'B - Project Detail    '!$I$37</definedName>
    <definedName name="Utilities" localSheetId="4">'Office Use 2'!$I$26</definedName>
    <definedName name="Utilities">'B - Project Detail    '!$I$26</definedName>
    <definedName name="Utilities_Included">'A - Application      '!$N$28</definedName>
    <definedName name="Vancancy" localSheetId="4">'Office Use 2'!$I$18</definedName>
    <definedName name="Vancancy">'B - Project Detail    '!$I$18</definedName>
    <definedName name="Zoning_District">'A - Application      '!$K$13</definedName>
    <definedName name="Zoning_Max_Units">'A - Application      '!$Q$14</definedName>
    <definedName name="Zoning_Rule">'A - Application      '!$Q$13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4" i="4" l="1"/>
  <c r="K24" i="4"/>
  <c r="J24" i="4"/>
  <c r="E22" i="4"/>
  <c r="K25" i="4"/>
  <c r="Q41" i="2"/>
  <c r="L25" i="4"/>
  <c r="Q42" i="2"/>
  <c r="L19" i="4"/>
  <c r="K19" i="4"/>
  <c r="J19" i="4"/>
  <c r="I19" i="4"/>
  <c r="H19" i="4" s="1"/>
  <c r="J25" i="4"/>
  <c r="I25" i="4"/>
  <c r="Q39" i="2"/>
  <c r="I5" i="4"/>
  <c r="I8" i="4"/>
  <c r="E8" i="4"/>
  <c r="I22" i="4"/>
  <c r="K33" i="4"/>
  <c r="I24" i="4"/>
  <c r="F51" i="2" a="1"/>
  <c r="F51" i="2" s="1"/>
  <c r="F22" i="4" s="1"/>
  <c r="L26" i="4" l="1"/>
  <c r="J26" i="4"/>
  <c r="I26" i="4"/>
  <c r="F21" i="4"/>
  <c r="I7" i="4" l="1"/>
  <c r="I10" i="6"/>
  <c r="E51" i="2"/>
  <c r="P42" i="2"/>
  <c r="P41" i="2"/>
  <c r="Q40" i="2"/>
  <c r="P40" i="2" s="1"/>
  <c r="P39" i="2"/>
  <c r="K37" i="2"/>
  <c r="K43" i="2"/>
  <c r="E20" i="4" s="1"/>
  <c r="C34" i="2"/>
  <c r="N46" i="2"/>
  <c r="N48" i="2" s="1"/>
  <c r="N52" i="2"/>
  <c r="F42" i="2"/>
  <c r="F36" i="2"/>
  <c r="F38" i="2" s="1"/>
  <c r="Q13" i="2" a="1"/>
  <c r="Q13" i="2" s="1"/>
  <c r="Q14" i="2" s="1"/>
  <c r="F52" i="2" l="1" a="1"/>
  <c r="F52" i="2" s="1"/>
  <c r="F23" i="4" s="1"/>
  <c r="K44" i="2"/>
  <c r="E17" i="4" s="1"/>
  <c r="E48" i="2"/>
  <c r="D47" i="6"/>
  <c r="I37" i="6"/>
  <c r="D36" i="6"/>
  <c r="D32" i="6"/>
  <c r="D27" i="6"/>
  <c r="D23" i="6"/>
  <c r="D19" i="6"/>
  <c r="D16" i="6"/>
  <c r="D12" i="6"/>
  <c r="D8" i="6"/>
  <c r="J39" i="4"/>
  <c r="J45" i="4"/>
  <c r="J40" i="4"/>
  <c r="E47" i="2" l="1"/>
  <c r="I16" i="6"/>
  <c r="I21" i="6" s="1"/>
  <c r="I39" i="6" s="1"/>
  <c r="I45" i="6" s="1"/>
  <c r="I47" i="6" s="1"/>
  <c r="D41" i="6"/>
  <c r="F14" i="4"/>
  <c r="E5" i="4" l="1"/>
  <c r="I6" i="4"/>
  <c r="I37" i="3"/>
  <c r="E6" i="4" l="1"/>
  <c r="E7" i="4"/>
  <c r="D32" i="3" l="1"/>
  <c r="D8" i="3"/>
  <c r="D19" i="3" l="1"/>
  <c r="E18" i="4"/>
  <c r="L20" i="4"/>
  <c r="L18" i="4" s="1"/>
  <c r="K20" i="4"/>
  <c r="K18" i="4" s="1"/>
  <c r="J20" i="4"/>
  <c r="J18" i="4" s="1"/>
  <c r="I20" i="4"/>
  <c r="K14" i="4"/>
  <c r="K13" i="4"/>
  <c r="I18" i="4" l="1"/>
  <c r="H18" i="4" s="1"/>
  <c r="H20" i="4"/>
  <c r="K15" i="4"/>
  <c r="K26" i="4"/>
  <c r="I13" i="4"/>
  <c r="J13" i="4" s="1"/>
  <c r="I14" i="4"/>
  <c r="J14" i="4" s="1"/>
  <c r="F13" i="4"/>
  <c r="K34" i="4" s="1"/>
  <c r="D14" i="4"/>
  <c r="D36" i="3"/>
  <c r="I9" i="3"/>
  <c r="I8" i="3"/>
  <c r="I7" i="3"/>
  <c r="I6" i="3"/>
  <c r="D27" i="3"/>
  <c r="D23" i="3"/>
  <c r="D16" i="3"/>
  <c r="D12" i="3"/>
  <c r="E33" i="4" s="1"/>
  <c r="J15" i="4" l="1"/>
  <c r="L14" i="4"/>
  <c r="G14" i="4"/>
  <c r="E49" i="2"/>
  <c r="E50" i="2" s="1"/>
  <c r="F50" i="2" s="1"/>
  <c r="B53" i="2" s="1"/>
  <c r="D41" i="3"/>
  <c r="E34" i="4"/>
  <c r="I15" i="4"/>
  <c r="F15" i="4"/>
  <c r="I10" i="3"/>
  <c r="I16" i="3" s="1"/>
  <c r="D13" i="4" l="1"/>
  <c r="E36" i="4"/>
  <c r="I21" i="3"/>
  <c r="E51" i="4" s="1"/>
  <c r="E39" i="4" l="1"/>
  <c r="E45" i="4"/>
  <c r="E41" i="4"/>
  <c r="E44" i="4"/>
  <c r="E50" i="4"/>
  <c r="D15" i="4"/>
  <c r="E46" i="4"/>
  <c r="L13" i="4"/>
  <c r="L15" i="4" s="1"/>
  <c r="E42" i="4"/>
  <c r="G34" i="4"/>
  <c r="E47" i="4"/>
  <c r="G13" i="4"/>
  <c r="G15" i="4" s="1"/>
  <c r="E43" i="4"/>
  <c r="E19" i="4"/>
  <c r="E21" i="4" s="1"/>
  <c r="G33" i="4"/>
  <c r="K39" i="4"/>
  <c r="K40" i="4"/>
  <c r="I39" i="3"/>
  <c r="I45" i="3" s="1"/>
  <c r="E35" i="4"/>
  <c r="G35" i="4" s="1"/>
  <c r="F33" i="4"/>
  <c r="G36" i="4"/>
  <c r="E49" i="4"/>
  <c r="E48" i="4"/>
  <c r="E40" i="4"/>
  <c r="F34" i="4"/>
  <c r="F35" i="4" l="1"/>
  <c r="I47" i="3" l="1"/>
  <c r="J46" i="4" s="1"/>
  <c r="J44" i="4"/>
  <c r="J41" i="4"/>
  <c r="K41" i="4" l="1"/>
  <c r="J42" i="4"/>
  <c r="D47" i="3"/>
  <c r="D49" i="3" s="1"/>
  <c r="J48" i="4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<sst xmlns="http://schemas.openxmlformats.org/spreadsheetml/2006/main" count="371" uniqueCount="225">
  <si>
    <t>Telephone:</t>
  </si>
  <si>
    <t>Email:</t>
  </si>
  <si>
    <t>Postal Code:</t>
  </si>
  <si>
    <t>Assessment Roll #:</t>
  </si>
  <si>
    <t>APPLICANT INFORMATION</t>
  </si>
  <si>
    <t xml:space="preserve">PROPERTY INFORMATION </t>
  </si>
  <si>
    <t xml:space="preserve">Contact: </t>
  </si>
  <si>
    <t>Owner (Legal Name):</t>
  </si>
  <si>
    <t>APPLICATION INSTRUCTIONS:</t>
  </si>
  <si>
    <t>PROGRAM INFORMATION:</t>
  </si>
  <si>
    <t>Last Name:</t>
  </si>
  <si>
    <t>Studio</t>
  </si>
  <si>
    <t>Number of Storeys:</t>
  </si>
  <si>
    <t>Gross Building Area (SF):</t>
  </si>
  <si>
    <t>Primary Construction Material:</t>
  </si>
  <si>
    <t>DENSITY BONUS IMPACT</t>
  </si>
  <si>
    <t>1 Bed</t>
  </si>
  <si>
    <t>2 Bed</t>
  </si>
  <si>
    <t>3 Bed</t>
  </si>
  <si>
    <t>Development Costs</t>
  </si>
  <si>
    <t>Lender Fees</t>
  </si>
  <si>
    <t>Utilities</t>
  </si>
  <si>
    <t>Total Expenses</t>
  </si>
  <si>
    <t>Units</t>
  </si>
  <si>
    <t>Market Units</t>
  </si>
  <si>
    <t>Affordable Units</t>
  </si>
  <si>
    <t>1 Bedroom</t>
  </si>
  <si>
    <t>2 Bedroom</t>
  </si>
  <si>
    <t>3 Bedroom</t>
  </si>
  <si>
    <t># Units</t>
  </si>
  <si>
    <t>City:</t>
  </si>
  <si>
    <t>Construction Cost</t>
  </si>
  <si>
    <t>Mailing Street Adress:</t>
  </si>
  <si>
    <t>Province:</t>
  </si>
  <si>
    <t>Developer Fee</t>
  </si>
  <si>
    <t>Legal Fees</t>
  </si>
  <si>
    <t>Interest During Construction</t>
  </si>
  <si>
    <t>Pre-Development Costs</t>
  </si>
  <si>
    <t>Professional Fees</t>
  </si>
  <si>
    <t>Architectural and Engineering</t>
  </si>
  <si>
    <t>Financing Costs</t>
  </si>
  <si>
    <t>Operational Expenses</t>
  </si>
  <si>
    <t>Property Taxes</t>
  </si>
  <si>
    <t>Insurance</t>
  </si>
  <si>
    <t>Other Consulting</t>
  </si>
  <si>
    <t>Planning Approval Fees</t>
  </si>
  <si>
    <t xml:space="preserve">Consulting </t>
  </si>
  <si>
    <t>Adminstration</t>
  </si>
  <si>
    <t>Developer Costs</t>
  </si>
  <si>
    <t>Operating Capital</t>
  </si>
  <si>
    <t>Land Acquisition Costs</t>
  </si>
  <si>
    <t>Project Contingency</t>
  </si>
  <si>
    <t>GST (Net of Any Rebate)</t>
  </si>
  <si>
    <t>Total Development Cost</t>
  </si>
  <si>
    <t>Parking Fees</t>
  </si>
  <si>
    <t>Maintenance and Repairs</t>
  </si>
  <si>
    <t>Property Management</t>
  </si>
  <si>
    <t>Security</t>
  </si>
  <si>
    <t>Laundry Fees</t>
  </si>
  <si>
    <t>Loan</t>
  </si>
  <si>
    <t>Grants or Rebates</t>
  </si>
  <si>
    <t xml:space="preserve">2 Bed </t>
  </si>
  <si>
    <t xml:space="preserve">3 Bed </t>
  </si>
  <si>
    <t>Other (Please Indicate)</t>
  </si>
  <si>
    <t>Cable/Internet</t>
  </si>
  <si>
    <t>Gross Potential Income</t>
  </si>
  <si>
    <t>Effective Gross Income</t>
  </si>
  <si>
    <t>Superintendant Salary &amp; Benefits</t>
  </si>
  <si>
    <t>Other Revenue (eg. Grants or Rebates)</t>
  </si>
  <si>
    <t xml:space="preserve">Cash Flow </t>
  </si>
  <si>
    <t>DEVELOPMENT BUDGET</t>
  </si>
  <si>
    <t xml:space="preserve">Development Sources </t>
  </si>
  <si>
    <t>Vacancy &amp; Bad Debt</t>
  </si>
  <si>
    <t>Loan Amortization Period (Years)</t>
  </si>
  <si>
    <t>Construction (Hard Costs)</t>
  </si>
  <si>
    <t xml:space="preserve">Total Development Sources </t>
  </si>
  <si>
    <t>OPERATING BUDGET (ANNUAL STABILIZED)</t>
  </si>
  <si>
    <t>Operating Costs in Construction</t>
  </si>
  <si>
    <t>Closing Costs &amp; Site Preparation</t>
  </si>
  <si>
    <t xml:space="preserve">Debt Service (Principal &amp; Interest) </t>
  </si>
  <si>
    <t>APPLICATION - DENSITY BONUS PROGRAM PILOT</t>
  </si>
  <si>
    <t>PROJECT DETAIL - DENSITY BONUS PROGRAM PILOT</t>
  </si>
  <si>
    <t>Marketing and Commissions</t>
  </si>
  <si>
    <t>1.</t>
  </si>
  <si>
    <t>2.</t>
  </si>
  <si>
    <t>3.</t>
  </si>
  <si>
    <t>4.</t>
  </si>
  <si>
    <t>Position:</t>
  </si>
  <si>
    <t>Difference</t>
  </si>
  <si>
    <t>Number of Affordable Units:</t>
  </si>
  <si>
    <t>Efficiency</t>
  </si>
  <si>
    <t>Building Area (sf)</t>
  </si>
  <si>
    <t>Zoning District:</t>
  </si>
  <si>
    <t>Property Address:</t>
  </si>
  <si>
    <t>Avg.Size (sf)</t>
  </si>
  <si>
    <t>Avg. Rent</t>
  </si>
  <si>
    <t>DENSITY BONUS INFORMATION</t>
  </si>
  <si>
    <t>Estimated Construction (Hard Cost):</t>
  </si>
  <si>
    <t>CMHC Insured</t>
  </si>
  <si>
    <t>Per Unit</t>
  </si>
  <si>
    <t>Without Bonus</t>
  </si>
  <si>
    <t>With Bonus</t>
  </si>
  <si>
    <t>Ratio</t>
  </si>
  <si>
    <t>PROFORMA ANALYSIS</t>
  </si>
  <si>
    <t xml:space="preserve"> # Parking</t>
  </si>
  <si>
    <t>Project Lot Area (sf):</t>
  </si>
  <si>
    <t>Project Address:</t>
  </si>
  <si>
    <t>Project Roll Number:</t>
  </si>
  <si>
    <t>Maximun Units Per Zoning:</t>
  </si>
  <si>
    <t>Bonus Units Requested:</t>
  </si>
  <si>
    <t>Construction Costs:</t>
  </si>
  <si>
    <t>Construction Method:</t>
  </si>
  <si>
    <t>Reserve Fund Contribution</t>
  </si>
  <si>
    <t>Total Development Budget:</t>
  </si>
  <si>
    <t>Other Development Costs:</t>
  </si>
  <si>
    <t>Cashflow:</t>
  </si>
  <si>
    <t>GENERAL INFORMATION</t>
  </si>
  <si>
    <t>INTERNAL USE - DENSITY BONUS PROGRAM PILOT</t>
  </si>
  <si>
    <t>Other Costs</t>
  </si>
  <si>
    <t>Property Cost</t>
  </si>
  <si>
    <t>Total Units</t>
  </si>
  <si>
    <t>Cash on Cash Return:</t>
  </si>
  <si>
    <t>Property Owner:</t>
  </si>
  <si>
    <t>Address:</t>
  </si>
  <si>
    <t>Construction Cost PSF:</t>
  </si>
  <si>
    <t>DEVELOPMENT AND CONSTRUCTION</t>
  </si>
  <si>
    <t>per unit</t>
  </si>
  <si>
    <t>Utilities:</t>
  </si>
  <si>
    <t>Property Taxes:</t>
  </si>
  <si>
    <t>Insurance:</t>
  </si>
  <si>
    <t>General and Administration</t>
  </si>
  <si>
    <t>Marketing</t>
  </si>
  <si>
    <t>OPERATING EXPENSES</t>
  </si>
  <si>
    <t>RETURN ON INVESTMENT</t>
  </si>
  <si>
    <t>Cash Equity:</t>
  </si>
  <si>
    <t>Property Management:</t>
  </si>
  <si>
    <t>Cable/Internet:</t>
  </si>
  <si>
    <t>Maintenance &amp; Repairs:</t>
  </si>
  <si>
    <t>Marketing:</t>
  </si>
  <si>
    <t>Security:</t>
  </si>
  <si>
    <t>Superintendant:</t>
  </si>
  <si>
    <t>General &amp; Administration:</t>
  </si>
  <si>
    <t>Reserve Fund Contribution:</t>
  </si>
  <si>
    <t>Loan Assumptions</t>
  </si>
  <si>
    <t>Interest Rate</t>
  </si>
  <si>
    <t>Cash Equity</t>
  </si>
  <si>
    <t>Land Costs:</t>
  </si>
  <si>
    <t>Gross Rental Income</t>
  </si>
  <si>
    <t>Total Expenses:</t>
  </si>
  <si>
    <t>of EGI</t>
  </si>
  <si>
    <t>Residential Revenue</t>
  </si>
  <si>
    <t xml:space="preserve">Residential Net Operating Income </t>
  </si>
  <si>
    <t xml:space="preserve">Non-Residential Net Operating Income </t>
  </si>
  <si>
    <t xml:space="preserve">Total Net Operating Income </t>
  </si>
  <si>
    <t>Residential Operating Expenses</t>
  </si>
  <si>
    <t>Loan:</t>
  </si>
  <si>
    <t>Total Sources:</t>
  </si>
  <si>
    <t>Grants/Rebates:</t>
  </si>
  <si>
    <t>Total NOI:</t>
  </si>
  <si>
    <t>Debt Service:</t>
  </si>
  <si>
    <t>Rentable Non-Residential Area (SF):</t>
  </si>
  <si>
    <t>This page used for amendment and analysis of proponent's proforma.</t>
  </si>
  <si>
    <t>Save the Excel file as Project Address_Density Bonus Request.xls</t>
  </si>
  <si>
    <t>RESIDENTIAL DENSITY BONUS PILOT PROGRAM INFORMATION</t>
  </si>
  <si>
    <t>Once completed email this Excel file to the District Planner or submit along with your development application.</t>
  </si>
  <si>
    <t xml:space="preserve">As of December 14, 2023, the City of Winnipeg has approved a residential density bonus pilot program, where increased density may be supported in exchange for the provision of affordable housing in new rental projects.
</t>
  </si>
  <si>
    <t xml:space="preserve">General Principles of the Pilot Program </t>
  </si>
  <si>
    <t>•</t>
  </si>
  <si>
    <t>The density bonus will be entirely voluntary, and must allow “win-win” conditions for both developers and the community.</t>
  </si>
  <si>
    <t>The areas (or “districts”) where density bonuses are applicable must be clearly defined and supported by existing policy.</t>
  </si>
  <si>
    <t>Minimum Criteria of the Pilot Program</t>
  </si>
  <si>
    <t>Applies to projects located along a designated Corridor (as per Complete Communities 2.0).</t>
  </si>
  <si>
    <t>The density bonus granted must be able to be supported by public infrastructure (i.e. water, sewer systems, roads) and not require City contributions for infrastructure upgrades.</t>
  </si>
  <si>
    <t>Number of Surface Parking Stalls:</t>
  </si>
  <si>
    <t>Number of Covered Parking Stalls:</t>
  </si>
  <si>
    <t>Version Date:</t>
  </si>
  <si>
    <r>
      <t xml:space="preserve">If your application is requesting to deviate from the Minimum Criteria of the Density Bonus Pilot, please also fill out the Excel Sheet Tab labeled </t>
    </r>
    <r>
      <rPr>
        <b/>
        <sz val="8"/>
        <color theme="1"/>
        <rFont val="Calibri"/>
        <family val="2"/>
      </rPr>
      <t>B - Project Detail</t>
    </r>
    <r>
      <rPr>
        <sz val="8"/>
        <color theme="1"/>
        <rFont val="Calibri"/>
        <family val="2"/>
      </rPr>
      <t>.</t>
    </r>
  </si>
  <si>
    <t>For sites in the Residential Multi-Family Large (RMF-L) and Residential Mixed Use (RMU) zoning districts, a minimum 
of 50 percent of units exceeding 121 dwelling units/acre (360 SF/Unit) should be affordable.</t>
  </si>
  <si>
    <t>For sites in the Transit Oriented Development (TOD) zoning district, a minimum of 50 percent of units exceeding 
218 dwelling units/acre (200 SF/Unit), should be affordable.</t>
  </si>
  <si>
    <t xml:space="preserve">Consideration may be given for projects outside of these areas, on a case by case basis where it can be demonstrated all other objectives and policies of Complete Communities 2.0 and OurWinnipeg 2045 are being met. </t>
  </si>
  <si>
    <t>Utilities included:</t>
  </si>
  <si>
    <t>Utilities not Included:</t>
  </si>
  <si>
    <r>
      <t xml:space="preserve">To make an application to the Density Bonus Pilot, please fill out the Excel Sheet Tab labeled </t>
    </r>
    <r>
      <rPr>
        <b/>
        <sz val="8"/>
        <color theme="1"/>
        <rFont val="Calibri"/>
        <family val="2"/>
      </rPr>
      <t>A - Application</t>
    </r>
    <r>
      <rPr>
        <sz val="8"/>
        <color theme="1"/>
        <rFont val="Calibri"/>
        <family val="2"/>
      </rPr>
      <t>.</t>
    </r>
  </si>
  <si>
    <t>Affordable units should be rented equal to, or below, The Province of Manitoba Affordable Housing Rental Program Rents 
established for the year as follows:</t>
  </si>
  <si>
    <t>Net Rent Per Square Foot</t>
  </si>
  <si>
    <t>Commercial Rental Space (sq.ft.)</t>
  </si>
  <si>
    <t>Residential Rental Revenue</t>
  </si>
  <si>
    <t>Other Residential Revenue</t>
  </si>
  <si>
    <t>Gross Commercial Revenue</t>
  </si>
  <si>
    <t>Gross Residential Revenue</t>
  </si>
  <si>
    <r>
      <rPr>
        <b/>
        <u/>
        <sz val="10"/>
        <color theme="0"/>
        <rFont val="Calibri"/>
        <family val="2"/>
      </rPr>
      <t>WITHOUT</t>
    </r>
    <r>
      <rPr>
        <b/>
        <sz val="10"/>
        <color theme="0"/>
        <rFont val="Calibri"/>
        <family val="2"/>
      </rPr>
      <t xml:space="preserve"> a DENSITY BONUS</t>
    </r>
  </si>
  <si>
    <t>Total Project Units:</t>
  </si>
  <si>
    <t>Non-Residential Net Operating Income (NOI)</t>
  </si>
  <si>
    <t>Residential Net Operating Income (NOI)</t>
  </si>
  <si>
    <t>Utilities Included in Residential Rent:</t>
  </si>
  <si>
    <t>The duration of affordability should be no less than 20 years and the applicant must enter into an agreement committing to that duration.</t>
  </si>
  <si>
    <t>Affordable Rents Meet Program Criteria:</t>
  </si>
  <si>
    <t>Duration of Affordability (Years):</t>
  </si>
  <si>
    <t>Years of Affordability:</t>
  </si>
  <si>
    <t>Intended Zoning:</t>
  </si>
  <si>
    <t>Affordable/Bonus Units:</t>
  </si>
  <si>
    <t>Assessed Value Without Bonus:</t>
  </si>
  <si>
    <t>Assessed Value With Bonus:</t>
  </si>
  <si>
    <t>Criteria</t>
  </si>
  <si>
    <t>Min. Lot Area Per Unit:</t>
  </si>
  <si>
    <t>Affordable Rent Criteria:</t>
  </si>
  <si>
    <t>Max. Units Per Zoning:</t>
  </si>
  <si>
    <t>Incremental Assessed Value:</t>
  </si>
  <si>
    <t>Utilities Included in Rent:</t>
  </si>
  <si>
    <r>
      <rPr>
        <b/>
        <u/>
        <sz val="10"/>
        <color theme="0"/>
        <rFont val="Calibri"/>
        <family val="2"/>
      </rPr>
      <t>WITH</t>
    </r>
    <r>
      <rPr>
        <b/>
        <sz val="10"/>
        <color theme="0"/>
        <rFont val="Calibri"/>
        <family val="2"/>
      </rPr>
      <t xml:space="preserve"> a DENSITY BONUS</t>
    </r>
  </si>
  <si>
    <t>Equity</t>
  </si>
  <si>
    <t>Pronouns:</t>
  </si>
  <si>
    <t>Maximum Program Rent:</t>
  </si>
  <si>
    <t xml:space="preserve">Total Units </t>
  </si>
  <si>
    <t>Total</t>
  </si>
  <si>
    <t>Length of Affordability:</t>
  </si>
  <si>
    <t>Project's Affordable Rent:</t>
  </si>
  <si>
    <t>Proponent assumptions used in project feasibility estimates must be commercially reasonable/typical as determined by the City of Winnipeg.</t>
  </si>
  <si>
    <t>The level of a developer's contribution must be reasonable and not affect the viability of the project.</t>
  </si>
  <si>
    <t>March 25, 2024</t>
  </si>
  <si>
    <t>DENSITY BONUS REQUEST SUMMARY (Generated)</t>
  </si>
  <si>
    <t>Please fill out all cells. Enter zero where not applicable to clear colour shading.</t>
  </si>
  <si>
    <t>Please fill out all cells that are applicable. Enter zero where not applicable to clear colour shading.</t>
  </si>
  <si>
    <t>First Name:</t>
  </si>
  <si>
    <t>The City of Winnipeg maintains the confidentiality of commercial, financial, labour relations, scientific or technical information supplied by the Applicant for Pilot Residential Density Bonus Program, explicitly or implicitly, on a confidential basis and treated consistently as confidential information by them.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</si>
</sst>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5" formatCode="&quot;$&quot;#,##0_);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&lt;=9999999]###\-####;\(###\)\ ###\-####"/>
    <numFmt numFmtId="165" formatCode="_(* #,##0_);_(* \(#,##0\);_(* &quot;-&quot;??_);_(@_)"/>
    <numFmt numFmtId="166" formatCode="&quot;$&quot;#,##0"/>
    <numFmt numFmtId="167" formatCode="_(&quot;$&quot;* #,##0_);_(&quot;$&quot;* \(#,##0\);_(&quot;$&quot;* &quot;-&quot;??_);_(@_)"/>
    <numFmt numFmtId="168" formatCode="0.0%"/>
    <numFmt numFmtId="169" formatCode="_(&quot;$&quot;* #,##0_);_(&quot;$&quot;* \(#,##0\);_(&quot;$&quot;* &quot;&quot;??_);_(@_)"/>
    <numFmt numFmtId="170" formatCode="0.0"/>
    <numFmt numFmtId="171" formatCode="#,##0.0_);\(#,##0.0\)"/>
    <numFmt numFmtId="172" formatCode="_(#,##0_);_(\(#,##0\);_(&quot;&quot;??_);_(@_)"/>
    <numFmt numFmtId="173" formatCode="&quot;$&quot;#,##0.00"/>
  </numFmts>
  <fonts count="24">
    <font>
      <sz val="8"/>
      <color theme="1"/>
      <name val="HelveticaNeue"/>
      <family val="2"/>
    </font>
    <font>
      <sz val="8"/>
      <color theme="1"/>
      <name val="Calibri"/>
      <family val="2"/>
    </font>
    <font>
      <sz val="8"/>
      <color theme="1"/>
      <name val="Calibri"/>
      <family val="2"/>
    </font>
    <font>
      <sz val="8"/>
      <color theme="1"/>
      <name val="Calibri"/>
      <family val="2"/>
    </font>
    <font>
      <sz val="8"/>
      <color theme="1"/>
      <name val="Calibri"/>
      <family val="2"/>
    </font>
    <font>
      <sz val="8"/>
      <color theme="1"/>
      <name val="Calibri"/>
      <family val="2"/>
    </font>
    <font>
      <sz val="8"/>
      <color theme="1"/>
      <name val="HelveticaNeue"/>
      <family val="2"/>
    </font>
    <font>
      <b/>
      <sz val="8"/>
      <color theme="0"/>
      <name val="Calibri"/>
      <family val="2"/>
    </font>
    <font>
      <sz val="8"/>
      <color rgb="FFFF0000"/>
      <name val="Calibri"/>
      <family val="2"/>
    </font>
    <font>
      <b/>
      <sz val="8"/>
      <color theme="1"/>
      <name val="Calibri"/>
      <family val="2"/>
    </font>
    <font>
      <sz val="8"/>
      <color theme="0"/>
      <name val="Calibri"/>
      <family val="2"/>
    </font>
    <font>
      <sz val="10"/>
      <color theme="1"/>
      <name val="Calibri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10"/>
      <color theme="0"/>
      <name val="Calibri"/>
      <family val="2"/>
    </font>
    <font>
      <i/>
      <sz val="8"/>
      <color theme="1"/>
      <name val="Calibri"/>
      <family val="2"/>
    </font>
    <font>
      <sz val="8"/>
      <color rgb="FFCE2334"/>
      <name val="Calibri"/>
      <family val="2"/>
    </font>
    <font>
      <b/>
      <sz val="10"/>
      <color theme="0"/>
      <name val="Calibri"/>
      <family val="2"/>
    </font>
    <font>
      <sz val="8"/>
      <color rgb="FF000000"/>
      <name val="Calibri"/>
      <family val="2"/>
    </font>
    <font>
      <b/>
      <u/>
      <sz val="10"/>
      <color theme="0"/>
      <name val="Calibri"/>
      <family val="2"/>
    </font>
    <font>
      <sz val="8"/>
      <color rgb="FF374151"/>
      <name val="Calibri"/>
      <family val="2"/>
    </font>
    <font>
      <i/>
      <sz val="6"/>
      <color rgb="FFCE2334"/>
      <name val="Calibri"/>
      <family val="2"/>
    </font>
    <font>
      <b/>
      <sz val="10"/>
      <color theme="1"/>
      <name val="Calibri"/>
      <family val="2"/>
    </font>
    <font>
      <b/>
      <sz val="8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23985"/>
        <bgColor indexed="64"/>
      </patternFill>
    </fill>
    <fill>
      <patternFill patternType="solid">
        <fgColor rgb="FFCE233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669B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rgb="FF000000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CE2334"/>
      </left>
      <right/>
      <top/>
      <bottom/>
      <diagonal/>
    </border>
    <border>
      <left/>
      <right style="thin">
        <color rgb="FFCE2334"/>
      </right>
      <top/>
      <bottom/>
      <diagonal/>
    </border>
    <border>
      <left style="thin">
        <color rgb="FFCE2334"/>
      </left>
      <right/>
      <top/>
      <bottom style="thin">
        <color rgb="FFCE2334"/>
      </bottom>
      <diagonal/>
    </border>
    <border>
      <left/>
      <right/>
      <top/>
      <bottom style="thin">
        <color rgb="FFCE2334"/>
      </bottom>
      <diagonal/>
    </border>
    <border>
      <left/>
      <right style="thin">
        <color rgb="FFCE2334"/>
      </right>
      <top/>
      <bottom style="thin">
        <color rgb="FFCE2334"/>
      </bottom>
      <diagonal/>
    </border>
    <border>
      <left style="thin">
        <color rgb="FFCE2334"/>
      </left>
      <right/>
      <top style="thin">
        <color rgb="FFCE2334"/>
      </top>
      <bottom style="thin">
        <color rgb="FFCE2334"/>
      </bottom>
      <diagonal/>
    </border>
    <border>
      <left/>
      <right/>
      <top style="thin">
        <color rgb="FFCE2334"/>
      </top>
      <bottom style="thin">
        <color rgb="FFCE2334"/>
      </bottom>
      <diagonal/>
    </border>
    <border>
      <left/>
      <right style="thin">
        <color rgb="FFCE2334"/>
      </right>
      <top style="thin">
        <color rgb="FFCE2334"/>
      </top>
      <bottom style="thin">
        <color rgb="FFCE2334"/>
      </bottom>
      <diagonal/>
    </border>
    <border>
      <left style="thin">
        <color rgb="FF123985"/>
      </left>
      <right/>
      <top style="thin">
        <color rgb="FF123985"/>
      </top>
      <bottom/>
      <diagonal/>
    </border>
    <border>
      <left/>
      <right/>
      <top style="thin">
        <color rgb="FF123985"/>
      </top>
      <bottom/>
      <diagonal/>
    </border>
    <border>
      <left/>
      <right style="thin">
        <color rgb="FF123985"/>
      </right>
      <top style="thin">
        <color rgb="FF123985"/>
      </top>
      <bottom/>
      <diagonal/>
    </border>
    <border>
      <left style="thin">
        <color rgb="FF123985"/>
      </left>
      <right/>
      <top/>
      <bottom/>
      <diagonal/>
    </border>
    <border>
      <left/>
      <right style="thin">
        <color rgb="FF123985"/>
      </right>
      <top/>
      <bottom/>
      <diagonal/>
    </border>
    <border>
      <left style="thin">
        <color rgb="FF123985"/>
      </left>
      <right/>
      <top/>
      <bottom style="thin">
        <color rgb="FF123985"/>
      </bottom>
      <diagonal/>
    </border>
    <border>
      <left/>
      <right/>
      <top/>
      <bottom style="thin">
        <color rgb="FF123985"/>
      </bottom>
      <diagonal/>
    </border>
    <border>
      <left/>
      <right style="thin">
        <color rgb="FF123985"/>
      </right>
      <top/>
      <bottom style="thin">
        <color rgb="FF123985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669B"/>
      </left>
      <right/>
      <top/>
      <bottom/>
      <diagonal/>
    </border>
    <border>
      <left/>
      <right style="thin">
        <color rgb="FF00669B"/>
      </right>
      <top/>
      <bottom/>
      <diagonal/>
    </border>
    <border>
      <left style="thin">
        <color rgb="FF00669B"/>
      </left>
      <right/>
      <top/>
      <bottom style="thin">
        <color rgb="FF00669B"/>
      </bottom>
      <diagonal/>
    </border>
    <border>
      <left/>
      <right/>
      <top/>
      <bottom style="thin">
        <color rgb="FF00669B"/>
      </bottom>
      <diagonal/>
    </border>
    <border>
      <left/>
      <right style="thin">
        <color rgb="FF00669B"/>
      </right>
      <top/>
      <bottom style="thin">
        <color rgb="FF00669B"/>
      </bottom>
      <diagonal/>
    </border>
    <border>
      <left style="thin">
        <color rgb="FF00669B"/>
      </left>
      <right/>
      <top style="thin">
        <color rgb="FF00669B"/>
      </top>
      <bottom style="thin">
        <color rgb="FF00669B"/>
      </bottom>
      <diagonal/>
    </border>
    <border>
      <left/>
      <right/>
      <top style="thin">
        <color rgb="FF00669B"/>
      </top>
      <bottom style="thin">
        <color rgb="FF00669B"/>
      </bottom>
      <diagonal/>
    </border>
    <border>
      <left/>
      <right style="thin">
        <color rgb="FF00669B"/>
      </right>
      <top style="thin">
        <color rgb="FF00669B"/>
      </top>
      <bottom style="thin">
        <color rgb="FF00669B"/>
      </bottom>
      <diagonal/>
    </border>
    <border>
      <left style="thin">
        <color rgb="FFCE2334"/>
      </left>
      <right/>
      <top style="thin">
        <color rgb="FFCE2334"/>
      </top>
      <bottom/>
      <diagonal/>
    </border>
    <border>
      <left/>
      <right/>
      <top style="thin">
        <color rgb="FFCE2334"/>
      </top>
      <bottom/>
      <diagonal/>
    </border>
    <border>
      <left/>
      <right style="thin">
        <color rgb="FFCE2334"/>
      </right>
      <top style="thin">
        <color rgb="FFCE2334"/>
      </top>
      <bottom/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333">
    <xf numFmtId="0" fontId="0" fillId="0" borderId="0" xfId="0"/>
    <xf numFmtId="0" fontId="0" fillId="4" borderId="0" xfId="0" applyFill="1"/>
    <xf numFmtId="0" fontId="0" fillId="4" borderId="5" xfId="0" applyFill="1" applyBorder="1"/>
    <xf numFmtId="0" fontId="11" fillId="4" borderId="0" xfId="0" applyFont="1" applyFill="1" applyAlignment="1">
      <alignment vertical="center"/>
    </xf>
    <xf numFmtId="0" fontId="5" fillId="0" borderId="0" xfId="0" applyFont="1"/>
    <xf numFmtId="0" fontId="11" fillId="4" borderId="0" xfId="0" applyFont="1" applyFill="1"/>
    <xf numFmtId="0" fontId="11" fillId="4" borderId="0" xfId="0" applyFont="1" applyFill="1" applyAlignment="1">
      <alignment horizontal="left" indent="1"/>
    </xf>
    <xf numFmtId="0" fontId="9" fillId="4" borderId="0" xfId="0" applyFont="1" applyFill="1" applyAlignment="1">
      <alignment horizontal="left"/>
    </xf>
    <xf numFmtId="0" fontId="9" fillId="4" borderId="0" xfId="0" applyFont="1" applyFill="1"/>
    <xf numFmtId="0" fontId="5" fillId="4" borderId="0" xfId="0" applyFont="1" applyFill="1" applyAlignment="1">
      <alignment horizontal="left" indent="1"/>
    </xf>
    <xf numFmtId="0" fontId="5" fillId="4" borderId="0" xfId="0" applyFont="1" applyFill="1"/>
    <xf numFmtId="49" fontId="5" fillId="4" borderId="0" xfId="0" applyNumberFormat="1" applyFont="1" applyFill="1" applyAlignment="1">
      <alignment horizontal="right" vertical="top"/>
    </xf>
    <xf numFmtId="0" fontId="5" fillId="4" borderId="0" xfId="0" applyFont="1" applyFill="1" applyAlignment="1">
      <alignment vertical="top"/>
    </xf>
    <xf numFmtId="0" fontId="5" fillId="4" borderId="0" xfId="0" applyFont="1" applyFill="1" applyAlignment="1">
      <alignment horizontal="center" vertical="top"/>
    </xf>
    <xf numFmtId="0" fontId="9" fillId="4" borderId="0" xfId="0" applyFont="1" applyFill="1" applyAlignment="1">
      <alignment vertical="top"/>
    </xf>
    <xf numFmtId="0" fontId="5" fillId="4" borderId="0" xfId="0" applyFont="1" applyFill="1" applyAlignment="1">
      <alignment vertical="center"/>
    </xf>
    <xf numFmtId="0" fontId="10" fillId="5" borderId="0" xfId="0" applyFont="1" applyFill="1" applyAlignment="1">
      <alignment vertical="center"/>
    </xf>
    <xf numFmtId="0" fontId="5" fillId="4" borderId="0" xfId="0" applyFont="1" applyFill="1" applyAlignment="1">
      <alignment horizontal="right" vertical="center" indent="1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left" vertical="center"/>
    </xf>
    <xf numFmtId="0" fontId="10" fillId="5" borderId="0" xfId="0" applyFont="1" applyFill="1" applyAlignment="1">
      <alignment horizontal="right" vertical="center" indent="1"/>
    </xf>
    <xf numFmtId="0" fontId="10" fillId="5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indent="1"/>
    </xf>
    <xf numFmtId="0" fontId="14" fillId="4" borderId="0" xfId="0" applyFont="1" applyFill="1" applyAlignment="1">
      <alignment vertical="center"/>
    </xf>
    <xf numFmtId="0" fontId="10" fillId="4" borderId="0" xfId="0" applyFont="1" applyFill="1" applyAlignment="1">
      <alignment vertical="center"/>
    </xf>
    <xf numFmtId="0" fontId="10" fillId="3" borderId="11" xfId="0" applyFont="1" applyFill="1" applyBorder="1" applyAlignment="1">
      <alignment horizontal="left" vertical="center"/>
    </xf>
    <xf numFmtId="0" fontId="10" fillId="3" borderId="12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vertical="center"/>
    </xf>
    <xf numFmtId="0" fontId="5" fillId="4" borderId="6" xfId="0" applyFont="1" applyFill="1" applyBorder="1" applyAlignment="1">
      <alignment vertical="center"/>
    </xf>
    <xf numFmtId="0" fontId="5" fillId="4" borderId="2" xfId="0" applyFont="1" applyFill="1" applyBorder="1" applyAlignment="1">
      <alignment horizontal="right" vertical="center" indent="1"/>
    </xf>
    <xf numFmtId="0" fontId="5" fillId="4" borderId="5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 indent="2"/>
    </xf>
    <xf numFmtId="165" fontId="5" fillId="4" borderId="0" xfId="1" applyNumberFormat="1" applyFont="1" applyFill="1" applyBorder="1" applyAlignment="1" applyProtection="1">
      <alignment vertical="center"/>
      <protection locked="0"/>
    </xf>
    <xf numFmtId="166" fontId="5" fillId="4" borderId="0" xfId="2" applyNumberFormat="1" applyFont="1" applyFill="1" applyBorder="1" applyAlignment="1" applyProtection="1">
      <alignment vertical="center"/>
      <protection locked="0"/>
    </xf>
    <xf numFmtId="0" fontId="8" fillId="4" borderId="0" xfId="0" applyFont="1" applyFill="1" applyAlignment="1">
      <alignment vertical="center"/>
    </xf>
    <xf numFmtId="167" fontId="8" fillId="4" borderId="0" xfId="2" applyNumberFormat="1" applyFont="1" applyFill="1" applyAlignment="1">
      <alignment vertical="center"/>
    </xf>
    <xf numFmtId="0" fontId="5" fillId="4" borderId="5" xfId="0" applyFont="1" applyFill="1" applyBorder="1"/>
    <xf numFmtId="0" fontId="5" fillId="4" borderId="0" xfId="0" applyFont="1" applyFill="1" applyAlignment="1">
      <alignment horizontal="right"/>
    </xf>
    <xf numFmtId="0" fontId="5" fillId="4" borderId="0" xfId="0" applyFont="1" applyFill="1" applyAlignment="1">
      <alignment horizontal="left" wrapText="1"/>
    </xf>
    <xf numFmtId="0" fontId="5" fillId="0" borderId="0" xfId="0" applyFont="1" applyAlignment="1">
      <alignment horizontal="right"/>
    </xf>
    <xf numFmtId="0" fontId="9" fillId="4" borderId="0" xfId="0" applyFont="1" applyFill="1" applyAlignment="1">
      <alignment horizontal="right"/>
    </xf>
    <xf numFmtId="49" fontId="9" fillId="4" borderId="0" xfId="0" applyNumberFormat="1" applyFont="1" applyFill="1" applyAlignment="1">
      <alignment horizontal="left"/>
    </xf>
    <xf numFmtId="0" fontId="12" fillId="3" borderId="0" xfId="0" applyFont="1" applyFill="1" applyAlignment="1">
      <alignment vertical="center"/>
    </xf>
    <xf numFmtId="166" fontId="5" fillId="0" borderId="0" xfId="0" applyNumberFormat="1" applyFont="1" applyAlignment="1">
      <alignment horizontal="right"/>
    </xf>
    <xf numFmtId="166" fontId="5" fillId="4" borderId="0" xfId="0" applyNumberFormat="1" applyFont="1" applyFill="1" applyAlignment="1">
      <alignment vertical="center"/>
    </xf>
    <xf numFmtId="0" fontId="5" fillId="4" borderId="5" xfId="0" applyFont="1" applyFill="1" applyBorder="1" applyAlignment="1">
      <alignment horizontal="right" vertical="center" indent="1"/>
    </xf>
    <xf numFmtId="166" fontId="5" fillId="4" borderId="0" xfId="0" applyNumberFormat="1" applyFont="1" applyFill="1"/>
    <xf numFmtId="0" fontId="5" fillId="4" borderId="0" xfId="0" applyFont="1" applyFill="1" applyAlignment="1">
      <alignment horizontal="left"/>
    </xf>
    <xf numFmtId="0" fontId="9" fillId="4" borderId="5" xfId="0" applyFont="1" applyFill="1" applyBorder="1" applyAlignment="1">
      <alignment horizontal="left" vertical="center" indent="1"/>
    </xf>
    <xf numFmtId="0" fontId="5" fillId="4" borderId="0" xfId="0" applyFont="1" applyFill="1" applyAlignment="1">
      <alignment horizontal="center" vertical="center"/>
    </xf>
    <xf numFmtId="166" fontId="5" fillId="4" borderId="0" xfId="0" applyNumberFormat="1" applyFont="1" applyFill="1" applyAlignment="1" applyProtection="1">
      <alignment vertical="center"/>
      <protection locked="0"/>
    </xf>
    <xf numFmtId="0" fontId="5" fillId="4" borderId="28" xfId="0" applyFont="1" applyFill="1" applyBorder="1" applyAlignment="1">
      <alignment vertical="center"/>
    </xf>
    <xf numFmtId="0" fontId="5" fillId="4" borderId="29" xfId="0" applyFont="1" applyFill="1" applyBorder="1" applyAlignment="1">
      <alignment vertical="center"/>
    </xf>
    <xf numFmtId="0" fontId="9" fillId="4" borderId="28" xfId="0" applyFont="1" applyFill="1" applyBorder="1" applyAlignment="1">
      <alignment horizontal="left" vertical="center" indent="1"/>
    </xf>
    <xf numFmtId="0" fontId="5" fillId="4" borderId="28" xfId="0" applyFont="1" applyFill="1" applyBorder="1" applyAlignment="1">
      <alignment horizontal="left" vertical="center" indent="2"/>
    </xf>
    <xf numFmtId="0" fontId="0" fillId="4" borderId="28" xfId="0" applyFill="1" applyBorder="1"/>
    <xf numFmtId="0" fontId="5" fillId="4" borderId="28" xfId="0" applyFont="1" applyFill="1" applyBorder="1"/>
    <xf numFmtId="0" fontId="5" fillId="4" borderId="29" xfId="0" applyFont="1" applyFill="1" applyBorder="1"/>
    <xf numFmtId="0" fontId="5" fillId="4" borderId="30" xfId="0" applyFont="1" applyFill="1" applyBorder="1"/>
    <xf numFmtId="0" fontId="5" fillId="4" borderId="31" xfId="0" applyFont="1" applyFill="1" applyBorder="1"/>
    <xf numFmtId="0" fontId="0" fillId="4" borderId="6" xfId="0" applyFill="1" applyBorder="1"/>
    <xf numFmtId="167" fontId="5" fillId="4" borderId="0" xfId="2" applyNumberFormat="1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right" vertical="center"/>
    </xf>
    <xf numFmtId="0" fontId="0" fillId="4" borderId="7" xfId="0" applyFill="1" applyBorder="1"/>
    <xf numFmtId="0" fontId="0" fillId="4" borderId="8" xfId="0" applyFill="1" applyBorder="1"/>
    <xf numFmtId="1" fontId="5" fillId="4" borderId="0" xfId="0" applyNumberFormat="1" applyFont="1" applyFill="1"/>
    <xf numFmtId="0" fontId="0" fillId="4" borderId="9" xfId="0" applyFill="1" applyBorder="1"/>
    <xf numFmtId="0" fontId="16" fillId="4" borderId="6" xfId="0" applyFont="1" applyFill="1" applyBorder="1" applyAlignment="1">
      <alignment vertical="top" wrapText="1"/>
    </xf>
    <xf numFmtId="0" fontId="16" fillId="4" borderId="6" xfId="0" applyFont="1" applyFill="1" applyBorder="1"/>
    <xf numFmtId="0" fontId="16" fillId="4" borderId="6" xfId="0" applyFont="1" applyFill="1" applyBorder="1" applyAlignment="1">
      <alignment wrapText="1"/>
    </xf>
    <xf numFmtId="42" fontId="5" fillId="4" borderId="0" xfId="0" applyNumberFormat="1" applyFont="1" applyFill="1" applyAlignment="1">
      <alignment horizontal="left"/>
    </xf>
    <xf numFmtId="0" fontId="18" fillId="7" borderId="28" xfId="0" applyFont="1" applyFill="1" applyBorder="1" applyAlignment="1">
      <alignment horizontal="right" vertical="center" indent="1"/>
    </xf>
    <xf numFmtId="0" fontId="0" fillId="4" borderId="31" xfId="0" applyFill="1" applyBorder="1"/>
    <xf numFmtId="0" fontId="5" fillId="4" borderId="32" xfId="0" applyFont="1" applyFill="1" applyBorder="1"/>
    <xf numFmtId="0" fontId="16" fillId="4" borderId="0" xfId="0" applyFont="1" applyFill="1" applyAlignment="1">
      <alignment horizontal="left"/>
    </xf>
    <xf numFmtId="0" fontId="16" fillId="4" borderId="5" xfId="0" applyFont="1" applyFill="1" applyBorder="1"/>
    <xf numFmtId="0" fontId="16" fillId="4" borderId="6" xfId="0" applyFont="1" applyFill="1" applyBorder="1" applyAlignment="1">
      <alignment horizontal="left"/>
    </xf>
    <xf numFmtId="1" fontId="5" fillId="4" borderId="0" xfId="0" applyNumberFormat="1" applyFont="1" applyFill="1" applyAlignment="1" applyProtection="1">
      <alignment vertical="center"/>
      <protection locked="0"/>
    </xf>
    <xf numFmtId="1" fontId="5" fillId="4" borderId="1" xfId="0" applyNumberFormat="1" applyFont="1" applyFill="1" applyBorder="1" applyAlignment="1" applyProtection="1">
      <alignment vertical="center"/>
      <protection locked="0"/>
    </xf>
    <xf numFmtId="1" fontId="5" fillId="4" borderId="3" xfId="0" applyNumberFormat="1" applyFont="1" applyFill="1" applyBorder="1"/>
    <xf numFmtId="0" fontId="5" fillId="6" borderId="0" xfId="0" applyFont="1" applyFill="1" applyAlignment="1">
      <alignment vertical="center"/>
    </xf>
    <xf numFmtId="0" fontId="5" fillId="6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left" vertical="center" indent="1"/>
    </xf>
    <xf numFmtId="0" fontId="10" fillId="6" borderId="0" xfId="0" applyFont="1" applyFill="1" applyAlignment="1">
      <alignment horizontal="left" vertical="center" indent="1"/>
    </xf>
    <xf numFmtId="164" fontId="5" fillId="4" borderId="0" xfId="0" applyNumberFormat="1" applyFont="1" applyFill="1" applyAlignment="1">
      <alignment vertical="center"/>
    </xf>
    <xf numFmtId="0" fontId="5" fillId="6" borderId="0" xfId="0" applyFont="1" applyFill="1" applyAlignment="1">
      <alignment horizontal="left" vertical="center" indent="1"/>
    </xf>
    <xf numFmtId="0" fontId="10" fillId="4" borderId="0" xfId="0" applyFont="1" applyFill="1" applyAlignment="1">
      <alignment horizontal="right" vertical="center" indent="1"/>
    </xf>
    <xf numFmtId="0" fontId="5" fillId="4" borderId="21" xfId="0" applyFont="1" applyFill="1" applyBorder="1" applyAlignment="1">
      <alignment horizontal="right" vertical="center"/>
    </xf>
    <xf numFmtId="0" fontId="5" fillId="4" borderId="21" xfId="0" applyFont="1" applyFill="1" applyBorder="1" applyAlignment="1">
      <alignment vertical="center"/>
    </xf>
    <xf numFmtId="166" fontId="5" fillId="4" borderId="21" xfId="2" applyNumberFormat="1" applyFont="1" applyFill="1" applyBorder="1" applyAlignment="1">
      <alignment horizontal="right" vertical="center"/>
    </xf>
    <xf numFmtId="166" fontId="5" fillId="4" borderId="21" xfId="0" applyNumberFormat="1" applyFont="1" applyFill="1" applyBorder="1" applyAlignment="1">
      <alignment horizontal="right" vertical="center"/>
    </xf>
    <xf numFmtId="165" fontId="5" fillId="4" borderId="21" xfId="1" applyNumberFormat="1" applyFont="1" applyFill="1" applyBorder="1" applyAlignment="1">
      <alignment vertical="center"/>
    </xf>
    <xf numFmtId="9" fontId="5" fillId="4" borderId="21" xfId="3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right" vertical="center"/>
    </xf>
    <xf numFmtId="0" fontId="5" fillId="4" borderId="3" xfId="0" applyFont="1" applyFill="1" applyBorder="1" applyAlignment="1">
      <alignment vertical="center"/>
    </xf>
    <xf numFmtId="166" fontId="5" fillId="4" borderId="3" xfId="2" applyNumberFormat="1" applyFont="1" applyFill="1" applyBorder="1" applyAlignment="1">
      <alignment horizontal="right" vertical="center"/>
    </xf>
    <xf numFmtId="166" fontId="5" fillId="4" borderId="3" xfId="0" applyNumberFormat="1" applyFont="1" applyFill="1" applyBorder="1" applyAlignment="1">
      <alignment horizontal="right" vertical="center"/>
    </xf>
    <xf numFmtId="165" fontId="5" fillId="4" borderId="3" xfId="1" applyNumberFormat="1" applyFont="1" applyFill="1" applyBorder="1" applyAlignment="1">
      <alignment vertical="center"/>
    </xf>
    <xf numFmtId="9" fontId="5" fillId="4" borderId="3" xfId="3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vertical="center"/>
    </xf>
    <xf numFmtId="166" fontId="5" fillId="4" borderId="1" xfId="0" applyNumberFormat="1" applyFont="1" applyFill="1" applyBorder="1" applyAlignment="1">
      <alignment horizontal="right" vertical="center"/>
    </xf>
    <xf numFmtId="165" fontId="5" fillId="4" borderId="1" xfId="1" applyNumberFormat="1" applyFont="1" applyFill="1" applyBorder="1" applyAlignment="1">
      <alignment horizontal="right" vertical="center"/>
    </xf>
    <xf numFmtId="9" fontId="5" fillId="4" borderId="1" xfId="0" applyNumberFormat="1" applyFont="1" applyFill="1" applyBorder="1" applyAlignment="1">
      <alignment horizontal="left" vertical="center"/>
    </xf>
    <xf numFmtId="0" fontId="9" fillId="4" borderId="0" xfId="0" applyFont="1" applyFill="1" applyAlignment="1">
      <alignment horizontal="left" vertical="center" indent="1"/>
    </xf>
    <xf numFmtId="0" fontId="9" fillId="4" borderId="0" xfId="0" applyFont="1" applyFill="1" applyAlignment="1">
      <alignment vertical="center"/>
    </xf>
    <xf numFmtId="167" fontId="5" fillId="4" borderId="0" xfId="2" applyNumberFormat="1" applyFont="1" applyFill="1" applyAlignment="1">
      <alignment vertical="center"/>
    </xf>
    <xf numFmtId="0" fontId="8" fillId="4" borderId="0" xfId="0" applyFont="1" applyFill="1" applyAlignment="1">
      <alignment horizontal="right" vertical="center"/>
    </xf>
    <xf numFmtId="0" fontId="10" fillId="6" borderId="0" xfId="0" applyFont="1" applyFill="1" applyAlignment="1">
      <alignment horizontal="left" vertical="center" indent="2"/>
    </xf>
    <xf numFmtId="167" fontId="5" fillId="4" borderId="0" xfId="2" applyNumberFormat="1" applyFont="1" applyFill="1" applyAlignment="1">
      <alignment horizontal="right" vertical="center"/>
    </xf>
    <xf numFmtId="0" fontId="5" fillId="4" borderId="3" xfId="0" applyFont="1" applyFill="1" applyBorder="1"/>
    <xf numFmtId="5" fontId="5" fillId="4" borderId="0" xfId="0" applyNumberFormat="1" applyFont="1" applyFill="1" applyAlignment="1">
      <alignment horizontal="left" vertical="center" indent="1"/>
    </xf>
    <xf numFmtId="166" fontId="5" fillId="4" borderId="0" xfId="1" applyNumberFormat="1" applyFont="1" applyFill="1" applyAlignment="1">
      <alignment vertical="center"/>
    </xf>
    <xf numFmtId="9" fontId="5" fillId="4" borderId="0" xfId="3" applyFont="1" applyFill="1" applyAlignment="1">
      <alignment horizontal="left"/>
    </xf>
    <xf numFmtId="5" fontId="5" fillId="4" borderId="0" xfId="0" applyNumberFormat="1" applyFont="1" applyFill="1" applyAlignment="1">
      <alignment horizontal="right" vertical="center"/>
    </xf>
    <xf numFmtId="166" fontId="5" fillId="4" borderId="0" xfId="1" applyNumberFormat="1" applyFont="1" applyFill="1"/>
    <xf numFmtId="166" fontId="5" fillId="4" borderId="0" xfId="2" applyNumberFormat="1" applyFont="1" applyFill="1"/>
    <xf numFmtId="0" fontId="15" fillId="4" borderId="0" xfId="0" applyFont="1" applyFill="1" applyAlignment="1">
      <alignment vertical="center"/>
    </xf>
    <xf numFmtId="5" fontId="9" fillId="4" borderId="3" xfId="0" applyNumberFormat="1" applyFont="1" applyFill="1" applyBorder="1" applyAlignment="1">
      <alignment horizontal="left" vertical="center" indent="2"/>
    </xf>
    <xf numFmtId="5" fontId="5" fillId="4" borderId="3" xfId="0" applyNumberFormat="1" applyFont="1" applyFill="1" applyBorder="1" applyAlignment="1">
      <alignment horizontal="left" vertical="center"/>
    </xf>
    <xf numFmtId="5" fontId="5" fillId="4" borderId="3" xfId="0" applyNumberFormat="1" applyFont="1" applyFill="1" applyBorder="1" applyAlignment="1">
      <alignment horizontal="center" vertical="center"/>
    </xf>
    <xf numFmtId="165" fontId="5" fillId="4" borderId="3" xfId="0" applyNumberFormat="1" applyFont="1" applyFill="1" applyBorder="1" applyAlignment="1">
      <alignment horizontal="right" vertical="center"/>
    </xf>
    <xf numFmtId="167" fontId="5" fillId="4" borderId="0" xfId="0" applyNumberFormat="1" applyFont="1" applyFill="1" applyAlignment="1">
      <alignment horizontal="right" vertical="center"/>
    </xf>
    <xf numFmtId="166" fontId="5" fillId="4" borderId="1" xfId="0" applyNumberFormat="1" applyFont="1" applyFill="1" applyBorder="1" applyAlignment="1">
      <alignment vertical="center"/>
    </xf>
    <xf numFmtId="9" fontId="5" fillId="4" borderId="0" xfId="3" applyFont="1" applyFill="1" applyAlignment="1">
      <alignment horizontal="left" vertical="center"/>
    </xf>
    <xf numFmtId="166" fontId="5" fillId="4" borderId="1" xfId="0" applyNumberFormat="1" applyFont="1" applyFill="1" applyBorder="1"/>
    <xf numFmtId="168" fontId="5" fillId="4" borderId="0" xfId="3" applyNumberFormat="1" applyFont="1" applyFill="1" applyAlignment="1">
      <alignment vertical="center"/>
    </xf>
    <xf numFmtId="0" fontId="10" fillId="6" borderId="0" xfId="0" applyFont="1" applyFill="1" applyAlignment="1">
      <alignment vertical="center"/>
    </xf>
    <xf numFmtId="166" fontId="15" fillId="4" borderId="0" xfId="0" applyNumberFormat="1" applyFont="1" applyFill="1" applyAlignment="1">
      <alignment horizontal="right" vertical="center"/>
    </xf>
    <xf numFmtId="0" fontId="15" fillId="4" borderId="0" xfId="0" applyFont="1" applyFill="1" applyAlignment="1">
      <alignment horizontal="left" vertical="center"/>
    </xf>
    <xf numFmtId="9" fontId="5" fillId="4" borderId="0" xfId="3" applyFont="1" applyFill="1" applyBorder="1" applyAlignment="1">
      <alignment horizontal="right" vertical="center" indent="1"/>
    </xf>
    <xf numFmtId="0" fontId="9" fillId="4" borderId="3" xfId="0" applyFont="1" applyFill="1" applyBorder="1" applyAlignment="1">
      <alignment horizontal="left" vertical="center" indent="2"/>
    </xf>
    <xf numFmtId="0" fontId="9" fillId="4" borderId="3" xfId="0" applyFont="1" applyFill="1" applyBorder="1"/>
    <xf numFmtId="166" fontId="5" fillId="4" borderId="6" xfId="0" applyNumberFormat="1" applyFont="1" applyFill="1" applyBorder="1" applyAlignment="1">
      <alignment horizontal="left" vertical="center"/>
    </xf>
    <xf numFmtId="0" fontId="16" fillId="4" borderId="0" xfId="0" applyFont="1" applyFill="1" applyAlignment="1">
      <alignment vertical="center"/>
    </xf>
    <xf numFmtId="0" fontId="16" fillId="4" borderId="0" xfId="0" applyFont="1" applyFill="1" applyAlignment="1">
      <alignment horizontal="center"/>
    </xf>
    <xf numFmtId="0" fontId="5" fillId="6" borderId="0" xfId="0" applyFont="1" applyFill="1" applyAlignment="1">
      <alignment horizontal="left" vertical="center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 indent="1"/>
    </xf>
    <xf numFmtId="0" fontId="11" fillId="0" borderId="0" xfId="0" applyFont="1" applyAlignment="1">
      <alignment horizontal="left" vertical="center" inden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 indent="1"/>
    </xf>
    <xf numFmtId="0" fontId="11" fillId="0" borderId="0" xfId="0" applyFont="1" applyAlignment="1" applyProtection="1">
      <alignment vertical="center"/>
      <protection locked="0"/>
    </xf>
    <xf numFmtId="0" fontId="11" fillId="6" borderId="14" xfId="0" applyFont="1" applyFill="1" applyBorder="1" applyAlignment="1">
      <alignment horizontal="center" vertical="center"/>
    </xf>
    <xf numFmtId="0" fontId="14" fillId="6" borderId="14" xfId="0" applyFont="1" applyFill="1" applyBorder="1" applyAlignment="1">
      <alignment vertical="center"/>
    </xf>
    <xf numFmtId="0" fontId="14" fillId="6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4" fillId="6" borderId="14" xfId="0" applyFont="1" applyFill="1" applyBorder="1" applyAlignment="1">
      <alignment horizontal="left" vertical="center" indent="1"/>
    </xf>
    <xf numFmtId="0" fontId="14" fillId="6" borderId="15" xfId="0" applyFont="1" applyFill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horizontal="left" vertical="center"/>
    </xf>
    <xf numFmtId="0" fontId="5" fillId="0" borderId="17" xfId="0" applyFont="1" applyBorder="1" applyAlignment="1">
      <alignment vertical="center"/>
    </xf>
    <xf numFmtId="0" fontId="5" fillId="0" borderId="16" xfId="0" applyFont="1" applyBorder="1" applyAlignment="1">
      <alignment horizontal="left" vertical="center" indent="1"/>
    </xf>
    <xf numFmtId="169" fontId="5" fillId="0" borderId="0" xfId="0" applyNumberFormat="1" applyFont="1" applyAlignment="1" applyProtection="1">
      <alignment vertical="center"/>
      <protection locked="0"/>
    </xf>
    <xf numFmtId="169" fontId="20" fillId="0" borderId="0" xfId="0" applyNumberFormat="1" applyFont="1" applyAlignment="1">
      <alignment vertical="center"/>
    </xf>
    <xf numFmtId="0" fontId="5" fillId="0" borderId="0" xfId="0" applyFont="1" applyAlignment="1" applyProtection="1">
      <alignment horizontal="right" vertical="center" indent="1"/>
      <protection locked="0"/>
    </xf>
    <xf numFmtId="0" fontId="21" fillId="0" borderId="0" xfId="0" applyFont="1" applyAlignment="1">
      <alignment horizontal="right" vertical="top"/>
    </xf>
    <xf numFmtId="9" fontId="5" fillId="0" borderId="17" xfId="3" applyFont="1" applyFill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169" fontId="5" fillId="0" borderId="0" xfId="0" applyNumberFormat="1" applyFont="1" applyAlignment="1">
      <alignment vertical="center"/>
    </xf>
    <xf numFmtId="5" fontId="5" fillId="0" borderId="0" xfId="0" applyNumberFormat="1" applyFont="1" applyAlignment="1">
      <alignment horizontal="left" vertical="center"/>
    </xf>
    <xf numFmtId="169" fontId="5" fillId="0" borderId="0" xfId="0" applyNumberFormat="1" applyFont="1" applyAlignment="1">
      <alignment horizontal="left" vertical="center"/>
    </xf>
    <xf numFmtId="169" fontId="5" fillId="0" borderId="4" xfId="0" applyNumberFormat="1" applyFont="1" applyBorder="1"/>
    <xf numFmtId="0" fontId="5" fillId="0" borderId="22" xfId="0" applyFont="1" applyBorder="1" applyAlignment="1">
      <alignment vertical="center"/>
    </xf>
    <xf numFmtId="0" fontId="5" fillId="0" borderId="21" xfId="0" applyFont="1" applyBorder="1" applyAlignment="1">
      <alignment horizontal="right" vertical="center" indent="1"/>
    </xf>
    <xf numFmtId="0" fontId="5" fillId="0" borderId="21" xfId="0" applyFont="1" applyBorder="1" applyAlignment="1">
      <alignment vertical="center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horizontal="left" vertical="center"/>
    </xf>
    <xf numFmtId="167" fontId="5" fillId="0" borderId="0" xfId="2" applyNumberFormat="1" applyFont="1" applyAlignment="1">
      <alignment vertical="center"/>
    </xf>
    <xf numFmtId="169" fontId="20" fillId="0" borderId="4" xfId="0" applyNumberFormat="1" applyFont="1" applyBorder="1" applyAlignment="1">
      <alignment vertical="center"/>
    </xf>
    <xf numFmtId="167" fontId="5" fillId="0" borderId="0" xfId="2" applyNumberFormat="1" applyFont="1" applyAlignment="1" applyProtection="1">
      <alignment vertical="center"/>
      <protection locked="0"/>
    </xf>
    <xf numFmtId="165" fontId="5" fillId="0" borderId="0" xfId="1" applyNumberFormat="1" applyFont="1" applyBorder="1" applyAlignment="1" applyProtection="1">
      <alignment vertical="center"/>
      <protection locked="0"/>
    </xf>
    <xf numFmtId="169" fontId="5" fillId="0" borderId="0" xfId="0" applyNumberFormat="1" applyFont="1" applyAlignment="1" applyProtection="1">
      <alignment horizontal="right" vertical="center"/>
      <protection locked="0"/>
    </xf>
    <xf numFmtId="0" fontId="5" fillId="0" borderId="25" xfId="0" applyFont="1" applyBorder="1" applyAlignment="1">
      <alignment vertical="center"/>
    </xf>
    <xf numFmtId="10" fontId="5" fillId="0" borderId="0" xfId="3" applyNumberFormat="1" applyFont="1" applyBorder="1" applyAlignment="1" applyProtection="1">
      <alignment vertical="center"/>
      <protection locked="0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1" xfId="0" applyFont="1" applyBorder="1" applyAlignment="1">
      <alignment horizontal="right" vertical="center" indent="1"/>
    </xf>
    <xf numFmtId="0" fontId="5" fillId="0" borderId="1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17" fillId="6" borderId="0" xfId="0" applyFont="1" applyFill="1" applyAlignment="1">
      <alignment vertical="center"/>
    </xf>
    <xf numFmtId="0" fontId="17" fillId="6" borderId="13" xfId="0" applyFont="1" applyFill="1" applyBorder="1" applyAlignment="1">
      <alignment horizontal="left" vertical="center" indent="2"/>
    </xf>
    <xf numFmtId="0" fontId="17" fillId="3" borderId="10" xfId="0" applyFont="1" applyFill="1" applyBorder="1" applyAlignment="1">
      <alignment horizontal="left" vertical="center" indent="2"/>
    </xf>
    <xf numFmtId="0" fontId="17" fillId="5" borderId="33" xfId="0" applyFont="1" applyFill="1" applyBorder="1" applyAlignment="1">
      <alignment horizontal="left" vertical="center" indent="2"/>
    </xf>
    <xf numFmtId="0" fontId="7" fillId="5" borderId="34" xfId="0" applyFont="1" applyFill="1" applyBorder="1" applyAlignment="1">
      <alignment vertical="center"/>
    </xf>
    <xf numFmtId="0" fontId="7" fillId="5" borderId="35" xfId="0" applyFont="1" applyFill="1" applyBorder="1" applyAlignment="1">
      <alignment vertical="center"/>
    </xf>
    <xf numFmtId="0" fontId="13" fillId="4" borderId="0" xfId="0" applyFont="1" applyFill="1" applyAlignment="1">
      <alignment vertical="center"/>
    </xf>
    <xf numFmtId="0" fontId="12" fillId="4" borderId="0" xfId="0" applyFont="1" applyFill="1" applyAlignment="1">
      <alignment vertical="center"/>
    </xf>
    <xf numFmtId="170" fontId="5" fillId="4" borderId="21" xfId="0" applyNumberFormat="1" applyFont="1" applyFill="1" applyBorder="1" applyAlignment="1">
      <alignment horizontal="center" vertical="center"/>
    </xf>
    <xf numFmtId="170" fontId="5" fillId="4" borderId="3" xfId="0" applyNumberFormat="1" applyFont="1" applyFill="1" applyBorder="1" applyAlignment="1">
      <alignment horizontal="center" vertical="center"/>
    </xf>
    <xf numFmtId="171" fontId="5" fillId="4" borderId="1" xfId="1" applyNumberFormat="1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4" fillId="4" borderId="0" xfId="0" applyFont="1" applyFill="1" applyAlignment="1" applyProtection="1">
      <alignment horizontal="right" vertical="center" indent="1"/>
      <protection locked="0"/>
    </xf>
    <xf numFmtId="1" fontId="4" fillId="4" borderId="0" xfId="0" applyNumberFormat="1" applyFont="1" applyFill="1"/>
    <xf numFmtId="0" fontId="17" fillId="5" borderId="0" xfId="0" applyFont="1" applyFill="1" applyAlignment="1">
      <alignment horizontal="left" vertical="center" indent="1"/>
    </xf>
    <xf numFmtId="9" fontId="3" fillId="0" borderId="0" xfId="3" applyFont="1" applyBorder="1" applyAlignment="1">
      <alignment wrapText="1"/>
    </xf>
    <xf numFmtId="0" fontId="3" fillId="4" borderId="0" xfId="0" applyFont="1" applyFill="1" applyAlignment="1">
      <alignment horizontal="right" vertical="center"/>
    </xf>
    <xf numFmtId="166" fontId="11" fillId="4" borderId="0" xfId="0" applyNumberFormat="1" applyFont="1" applyFill="1" applyAlignment="1">
      <alignment horizontal="center" vertical="center"/>
    </xf>
    <xf numFmtId="0" fontId="23" fillId="4" borderId="7" xfId="0" applyFont="1" applyFill="1" applyBorder="1" applyAlignment="1">
      <alignment horizontal="left" indent="1"/>
    </xf>
    <xf numFmtId="0" fontId="23" fillId="4" borderId="0" xfId="0" applyFont="1" applyFill="1" applyAlignment="1">
      <alignment horizontal="center"/>
    </xf>
    <xf numFmtId="0" fontId="3" fillId="4" borderId="0" xfId="0" applyFont="1" applyFill="1" applyAlignment="1">
      <alignment horizontal="right"/>
    </xf>
    <xf numFmtId="0" fontId="3" fillId="4" borderId="0" xfId="0" applyFont="1" applyFill="1" applyAlignment="1">
      <alignment horizontal="right" vertical="center" indent="1"/>
    </xf>
    <xf numFmtId="0" fontId="3" fillId="4" borderId="5" xfId="0" applyFont="1" applyFill="1" applyBorder="1"/>
    <xf numFmtId="0" fontId="3" fillId="4" borderId="0" xfId="0" applyFont="1" applyFill="1"/>
    <xf numFmtId="1" fontId="3" fillId="4" borderId="0" xfId="1" applyNumberFormat="1" applyFont="1" applyFill="1" applyBorder="1" applyAlignment="1">
      <alignment horizontal="right"/>
    </xf>
    <xf numFmtId="1" fontId="3" fillId="4" borderId="0" xfId="0" applyNumberFormat="1" applyFont="1" applyFill="1"/>
    <xf numFmtId="0" fontId="3" fillId="4" borderId="8" xfId="0" applyFont="1" applyFill="1" applyBorder="1"/>
    <xf numFmtId="0" fontId="3" fillId="4" borderId="9" xfId="0" applyFont="1" applyFill="1" applyBorder="1"/>
    <xf numFmtId="0" fontId="3" fillId="0" borderId="0" xfId="0" applyFont="1"/>
    <xf numFmtId="0" fontId="3" fillId="0" borderId="0" xfId="0" applyFont="1" applyAlignment="1">
      <alignment horizontal="right"/>
    </xf>
    <xf numFmtId="166" fontId="3" fillId="4" borderId="0" xfId="0" applyNumberFormat="1" applyFont="1" applyFill="1" applyAlignment="1">
      <alignment horizontal="right"/>
    </xf>
    <xf numFmtId="1" fontId="5" fillId="4" borderId="0" xfId="0" applyNumberFormat="1" applyFont="1" applyFill="1" applyAlignment="1">
      <alignment vertical="center"/>
    </xf>
    <xf numFmtId="9" fontId="5" fillId="4" borderId="0" xfId="3" applyFont="1" applyFill="1" applyAlignment="1">
      <alignment vertical="center"/>
    </xf>
    <xf numFmtId="9" fontId="5" fillId="4" borderId="0" xfId="3" applyFont="1" applyFill="1" applyBorder="1" applyAlignment="1">
      <alignment vertical="center"/>
    </xf>
    <xf numFmtId="1" fontId="5" fillId="4" borderId="41" xfId="0" applyNumberFormat="1" applyFont="1" applyFill="1" applyBorder="1" applyAlignment="1">
      <alignment horizontal="right" indent="1"/>
    </xf>
    <xf numFmtId="0" fontId="5" fillId="4" borderId="41" xfId="0" applyFont="1" applyFill="1" applyBorder="1" applyAlignment="1">
      <alignment horizontal="right" vertical="center" indent="1"/>
    </xf>
    <xf numFmtId="1" fontId="5" fillId="4" borderId="3" xfId="0" applyNumberFormat="1" applyFont="1" applyFill="1" applyBorder="1" applyAlignment="1">
      <alignment horizontal="right" indent="1"/>
    </xf>
    <xf numFmtId="0" fontId="5" fillId="4" borderId="3" xfId="0" applyFont="1" applyFill="1" applyBorder="1" applyAlignment="1">
      <alignment horizontal="right" vertical="center" indent="1"/>
    </xf>
    <xf numFmtId="0" fontId="3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14" fillId="5" borderId="15" xfId="0" applyFont="1" applyFill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 indent="1"/>
    </xf>
    <xf numFmtId="0" fontId="3" fillId="0" borderId="17" xfId="0" applyFont="1" applyBorder="1" applyAlignment="1">
      <alignment vertical="center"/>
    </xf>
    <xf numFmtId="0" fontId="3" fillId="0" borderId="16" xfId="0" applyFont="1" applyBorder="1" applyAlignment="1">
      <alignment horizontal="left" vertical="center" indent="1"/>
    </xf>
    <xf numFmtId="169" fontId="3" fillId="0" borderId="0" xfId="0" applyNumberFormat="1" applyFont="1" applyAlignment="1" applyProtection="1">
      <alignment vertical="center"/>
      <protection locked="0"/>
    </xf>
    <xf numFmtId="169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right" vertical="center" indent="1"/>
      <protection locked="0"/>
    </xf>
    <xf numFmtId="9" fontId="3" fillId="0" borderId="17" xfId="3" applyFont="1" applyFill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5" fontId="3" fillId="0" borderId="0" xfId="0" applyNumberFormat="1" applyFont="1" applyAlignment="1">
      <alignment horizontal="left" vertical="center"/>
    </xf>
    <xf numFmtId="169" fontId="3" fillId="0" borderId="0" xfId="0" applyNumberFormat="1" applyFont="1" applyAlignment="1">
      <alignment horizontal="left" vertical="center"/>
    </xf>
    <xf numFmtId="169" fontId="3" fillId="0" borderId="4" xfId="0" applyNumberFormat="1" applyFont="1" applyBorder="1"/>
    <xf numFmtId="0" fontId="3" fillId="0" borderId="22" xfId="0" applyFont="1" applyBorder="1" applyAlignment="1">
      <alignment vertical="center"/>
    </xf>
    <xf numFmtId="0" fontId="3" fillId="0" borderId="21" xfId="0" applyFont="1" applyBorder="1" applyAlignment="1">
      <alignment horizontal="right" vertical="center" indent="1"/>
    </xf>
    <xf numFmtId="0" fontId="3" fillId="0" borderId="21" xfId="0" applyFont="1" applyBorder="1" applyAlignment="1">
      <alignment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horizontal="left" vertical="center"/>
    </xf>
    <xf numFmtId="167" fontId="3" fillId="0" borderId="0" xfId="2" applyNumberFormat="1" applyFont="1" applyAlignment="1" applyProtection="1">
      <alignment vertical="center"/>
      <protection locked="0"/>
    </xf>
    <xf numFmtId="167" fontId="3" fillId="0" borderId="0" xfId="2" applyNumberFormat="1" applyFont="1" applyAlignment="1">
      <alignment vertical="center"/>
    </xf>
    <xf numFmtId="165" fontId="3" fillId="0" borderId="0" xfId="1" applyNumberFormat="1" applyFont="1" applyBorder="1" applyAlignment="1" applyProtection="1">
      <alignment vertical="center"/>
      <protection locked="0"/>
    </xf>
    <xf numFmtId="0" fontId="16" fillId="0" borderId="0" xfId="0" applyFont="1" applyAlignment="1">
      <alignment horizontal="right" vertical="center"/>
    </xf>
    <xf numFmtId="169" fontId="3" fillId="0" borderId="0" xfId="0" applyNumberFormat="1" applyFont="1" applyAlignment="1" applyProtection="1">
      <alignment horizontal="right" vertical="center"/>
      <protection locked="0"/>
    </xf>
    <xf numFmtId="0" fontId="3" fillId="0" borderId="25" xfId="0" applyFont="1" applyBorder="1" applyAlignment="1">
      <alignment vertical="center"/>
    </xf>
    <xf numFmtId="10" fontId="3" fillId="0" borderId="0" xfId="3" applyNumberFormat="1" applyFont="1" applyBorder="1" applyAlignment="1" applyProtection="1">
      <alignment vertical="center"/>
      <protection locked="0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1" xfId="0" applyFont="1" applyBorder="1" applyAlignment="1">
      <alignment horizontal="right" vertical="center" indent="1"/>
    </xf>
    <xf numFmtId="0" fontId="3" fillId="0" borderId="1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17" fillId="5" borderId="14" xfId="0" applyFont="1" applyFill="1" applyBorder="1" applyAlignment="1">
      <alignment vertical="center"/>
    </xf>
    <xf numFmtId="0" fontId="17" fillId="5" borderId="15" xfId="0" applyFont="1" applyFill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7" fillId="2" borderId="0" xfId="0" applyFont="1" applyFill="1" applyAlignment="1">
      <alignment horizontal="left" vertical="center" indent="1"/>
    </xf>
    <xf numFmtId="0" fontId="13" fillId="2" borderId="0" xfId="0" applyFont="1" applyFill="1" applyAlignment="1">
      <alignment vertical="center"/>
    </xf>
    <xf numFmtId="0" fontId="11" fillId="4" borderId="0" xfId="0" applyFont="1" applyFill="1" applyAlignment="1">
      <alignment horizontal="left" vertical="center" indent="1"/>
    </xf>
    <xf numFmtId="0" fontId="5" fillId="4" borderId="0" xfId="0" applyFont="1" applyFill="1" applyAlignment="1">
      <alignment horizontal="left" vertical="top" wrapText="1"/>
    </xf>
    <xf numFmtId="168" fontId="5" fillId="4" borderId="0" xfId="3" applyNumberFormat="1" applyFont="1" applyFill="1" applyAlignment="1">
      <alignment horizontal="right" vertical="center" indent="1"/>
    </xf>
    <xf numFmtId="166" fontId="5" fillId="4" borderId="0" xfId="0" applyNumberFormat="1" applyFont="1" applyFill="1" applyAlignment="1">
      <alignment horizontal="right" vertical="center" indent="1"/>
    </xf>
    <xf numFmtId="166" fontId="5" fillId="4" borderId="0" xfId="2" applyNumberFormat="1" applyFont="1" applyFill="1" applyAlignment="1">
      <alignment horizontal="right" vertical="center" indent="1"/>
    </xf>
    <xf numFmtId="166" fontId="5" fillId="4" borderId="0" xfId="0" applyNumberFormat="1" applyFont="1" applyFill="1" applyAlignment="1">
      <alignment horizontal="right" indent="1"/>
    </xf>
    <xf numFmtId="9" fontId="5" fillId="4" borderId="0" xfId="3" applyFont="1" applyFill="1" applyAlignment="1">
      <alignment horizontal="right" indent="1"/>
    </xf>
    <xf numFmtId="0" fontId="2" fillId="4" borderId="0" xfId="0" applyFont="1" applyFill="1" applyAlignment="1">
      <alignment vertical="top"/>
    </xf>
    <xf numFmtId="0" fontId="1" fillId="0" borderId="0" xfId="0" applyFont="1"/>
    <xf numFmtId="0" fontId="5" fillId="3" borderId="0" xfId="0" applyFont="1" applyFill="1"/>
    <xf numFmtId="0" fontId="17" fillId="3" borderId="0" xfId="0" applyFont="1" applyFill="1" applyAlignment="1">
      <alignment horizontal="left" vertical="center" indent="1"/>
    </xf>
    <xf numFmtId="0" fontId="1" fillId="4" borderId="0" xfId="0" applyFont="1" applyFill="1"/>
    <xf numFmtId="0" fontId="1" fillId="4" borderId="0" xfId="0" applyFont="1" applyFill="1" applyAlignment="1">
      <alignment horizontal="right"/>
    </xf>
    <xf numFmtId="37" fontId="1" fillId="4" borderId="0" xfId="1" applyNumberFormat="1" applyFont="1" applyFill="1" applyAlignment="1">
      <alignment vertical="center"/>
    </xf>
    <xf numFmtId="172" fontId="1" fillId="4" borderId="0" xfId="1" applyNumberFormat="1" applyFont="1" applyFill="1" applyAlignment="1"/>
    <xf numFmtId="0" fontId="17" fillId="5" borderId="13" xfId="0" applyFont="1" applyFill="1" applyBorder="1" applyAlignment="1">
      <alignment horizontal="left" vertical="center" indent="1"/>
    </xf>
    <xf numFmtId="0" fontId="17" fillId="5" borderId="14" xfId="0" applyFont="1" applyFill="1" applyBorder="1" applyAlignment="1">
      <alignment horizontal="left" vertical="center"/>
    </xf>
    <xf numFmtId="0" fontId="14" fillId="5" borderId="14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" fillId="4" borderId="0" xfId="0" applyFont="1" applyFill="1" applyAlignment="1">
      <alignment horizontal="right" vertical="center" indent="1"/>
    </xf>
    <xf numFmtId="0" fontId="5" fillId="4" borderId="0" xfId="0" applyFont="1" applyFill="1" applyAlignment="1">
      <alignment horizontal="left" vertical="top" wrapText="1"/>
    </xf>
    <xf numFmtId="0" fontId="5" fillId="4" borderId="0" xfId="0" applyFont="1" applyFill="1" applyAlignment="1">
      <alignment horizontal="left"/>
    </xf>
    <xf numFmtId="0" fontId="5" fillId="4" borderId="0" xfId="0" applyFont="1" applyFill="1" applyAlignment="1">
      <alignment horizontal="left" vertical="top" wrapText="1" indent="1"/>
    </xf>
    <xf numFmtId="0" fontId="5" fillId="4" borderId="0" xfId="0" applyFont="1" applyFill="1" applyAlignment="1">
      <alignment horizontal="left" vertical="top" indent="1"/>
    </xf>
    <xf numFmtId="0" fontId="5" fillId="4" borderId="0" xfId="0" applyFont="1" applyFill="1" applyAlignment="1">
      <alignment horizontal="left" wrapText="1"/>
    </xf>
    <xf numFmtId="165" fontId="5" fillId="4" borderId="0" xfId="1" applyNumberFormat="1" applyFont="1" applyFill="1" applyBorder="1" applyAlignment="1" applyProtection="1">
      <alignment horizontal="center" vertical="center"/>
      <protection locked="0"/>
    </xf>
    <xf numFmtId="1" fontId="5" fillId="4" borderId="0" xfId="1" applyNumberFormat="1" applyFont="1" applyFill="1" applyBorder="1" applyAlignment="1" applyProtection="1">
      <alignment horizontal="right" vertical="center"/>
      <protection locked="0"/>
    </xf>
    <xf numFmtId="0" fontId="13" fillId="2" borderId="0" xfId="0" applyFont="1" applyFill="1" applyAlignment="1">
      <alignment horizontal="right" vertical="center"/>
    </xf>
    <xf numFmtId="0" fontId="4" fillId="4" borderId="0" xfId="0" applyFont="1" applyFill="1" applyAlignment="1" applyProtection="1">
      <alignment horizontal="left"/>
      <protection locked="0"/>
    </xf>
    <xf numFmtId="0" fontId="5" fillId="4" borderId="0" xfId="0" applyFont="1" applyFill="1" applyAlignment="1" applyProtection="1">
      <alignment horizontal="left"/>
      <protection locked="0"/>
    </xf>
    <xf numFmtId="0" fontId="4" fillId="4" borderId="0" xfId="0" applyFont="1" applyFill="1" applyAlignment="1" applyProtection="1">
      <alignment horizontal="left" vertical="center"/>
      <protection locked="0"/>
    </xf>
    <xf numFmtId="0" fontId="5" fillId="4" borderId="0" xfId="0" applyFont="1" applyFill="1" applyAlignment="1" applyProtection="1">
      <alignment horizontal="left" vertical="center"/>
      <protection locked="0"/>
    </xf>
    <xf numFmtId="164" fontId="5" fillId="4" borderId="0" xfId="0" applyNumberFormat="1" applyFont="1" applyFill="1" applyAlignment="1" applyProtection="1">
      <alignment horizontal="left" vertical="center"/>
      <protection locked="0"/>
    </xf>
    <xf numFmtId="0" fontId="3" fillId="4" borderId="0" xfId="0" applyFont="1" applyFill="1" applyAlignment="1" applyProtection="1">
      <alignment horizontal="left"/>
      <protection locked="0"/>
    </xf>
    <xf numFmtId="165" fontId="5" fillId="4" borderId="0" xfId="1" applyNumberFormat="1" applyFont="1" applyFill="1" applyBorder="1" applyAlignment="1" applyProtection="1">
      <alignment horizontal="right" vertical="center"/>
      <protection locked="0"/>
    </xf>
    <xf numFmtId="166" fontId="5" fillId="4" borderId="0" xfId="2" applyNumberFormat="1" applyFont="1" applyFill="1" applyBorder="1" applyAlignment="1" applyProtection="1">
      <alignment horizontal="right" vertical="center"/>
      <protection locked="0"/>
    </xf>
    <xf numFmtId="165" fontId="5" fillId="4" borderId="0" xfId="1" applyNumberFormat="1" applyFont="1" applyFill="1" applyBorder="1" applyAlignment="1" applyProtection="1">
      <alignment horizontal="left" vertical="center"/>
      <protection locked="0"/>
    </xf>
    <xf numFmtId="42" fontId="5" fillId="4" borderId="3" xfId="0" applyNumberFormat="1" applyFont="1" applyFill="1" applyBorder="1" applyAlignment="1">
      <alignment horizontal="left"/>
    </xf>
    <xf numFmtId="167" fontId="5" fillId="4" borderId="3" xfId="2" applyNumberFormat="1" applyFont="1" applyFill="1" applyBorder="1" applyAlignment="1">
      <alignment horizontal="left"/>
    </xf>
    <xf numFmtId="173" fontId="5" fillId="4" borderId="1" xfId="2" applyNumberFormat="1" applyFont="1" applyFill="1" applyBorder="1" applyAlignment="1" applyProtection="1">
      <alignment horizontal="right" vertical="center"/>
      <protection locked="0"/>
    </xf>
    <xf numFmtId="167" fontId="5" fillId="4" borderId="0" xfId="2" applyNumberFormat="1" applyFont="1" applyFill="1" applyBorder="1" applyAlignment="1">
      <alignment horizontal="left" vertical="center"/>
    </xf>
    <xf numFmtId="167" fontId="5" fillId="4" borderId="0" xfId="2" applyNumberFormat="1" applyFont="1" applyFill="1" applyBorder="1" applyAlignment="1" applyProtection="1">
      <alignment horizontal="left" vertical="center"/>
      <protection locked="0"/>
    </xf>
    <xf numFmtId="165" fontId="5" fillId="4" borderId="0" xfId="1" applyNumberFormat="1" applyFont="1" applyFill="1" applyBorder="1" applyAlignment="1" applyProtection="1">
      <alignment vertical="center"/>
      <protection locked="0"/>
    </xf>
    <xf numFmtId="0" fontId="17" fillId="3" borderId="36" xfId="0" applyFont="1" applyFill="1" applyBorder="1" applyAlignment="1">
      <alignment horizontal="center" vertical="center"/>
    </xf>
    <xf numFmtId="0" fontId="17" fillId="3" borderId="37" xfId="0" applyFont="1" applyFill="1" applyBorder="1" applyAlignment="1">
      <alignment horizontal="center" vertical="center"/>
    </xf>
    <xf numFmtId="0" fontId="17" fillId="3" borderId="38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165" fontId="3" fillId="4" borderId="0" xfId="1" applyNumberFormat="1" applyFont="1" applyFill="1" applyBorder="1" applyAlignment="1" applyProtection="1">
      <alignment horizontal="right" vertical="center"/>
      <protection locked="0"/>
    </xf>
    <xf numFmtId="42" fontId="5" fillId="4" borderId="0" xfId="0" applyNumberFormat="1" applyFont="1" applyFill="1" applyAlignment="1">
      <alignment horizontal="center"/>
    </xf>
    <xf numFmtId="42" fontId="5" fillId="4" borderId="3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right" vertical="center"/>
    </xf>
    <xf numFmtId="0" fontId="17" fillId="5" borderId="13" xfId="0" applyFont="1" applyFill="1" applyBorder="1" applyAlignment="1">
      <alignment horizontal="left" vertical="center" indent="1"/>
    </xf>
    <xf numFmtId="0" fontId="17" fillId="5" borderId="14" xfId="0" applyFont="1" applyFill="1" applyBorder="1" applyAlignment="1">
      <alignment horizontal="left" vertical="center" indent="1"/>
    </xf>
    <xf numFmtId="167" fontId="5" fillId="4" borderId="39" xfId="2" applyNumberFormat="1" applyFont="1" applyFill="1" applyBorder="1" applyAlignment="1" applyProtection="1">
      <alignment horizontal="center" vertical="center"/>
      <protection locked="0"/>
    </xf>
    <xf numFmtId="167" fontId="5" fillId="4" borderId="40" xfId="2" applyNumberFormat="1" applyFont="1" applyFill="1" applyBorder="1" applyAlignment="1" applyProtection="1">
      <alignment horizontal="center" vertical="center"/>
      <protection locked="0"/>
    </xf>
    <xf numFmtId="0" fontId="5" fillId="6" borderId="0" xfId="0" applyFont="1" applyFill="1" applyAlignment="1">
      <alignment horizontal="center" vertical="center"/>
    </xf>
    <xf numFmtId="0" fontId="5" fillId="4" borderId="3" xfId="0" applyFont="1" applyFill="1" applyBorder="1" applyAlignment="1">
      <alignment horizontal="left" vertical="center" indent="1"/>
    </xf>
    <xf numFmtId="0" fontId="5" fillId="4" borderId="1" xfId="0" applyFont="1" applyFill="1" applyBorder="1" applyAlignment="1">
      <alignment horizontal="left" vertical="center" indent="1"/>
    </xf>
    <xf numFmtId="164" fontId="5" fillId="4" borderId="0" xfId="0" applyNumberFormat="1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5" fillId="6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left" vertical="top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59">
    <dxf>
      <fill>
        <patternFill>
          <bgColor rgb="FFE7EBF3"/>
        </patternFill>
      </fill>
      <border>
        <left style="hair">
          <color rgb="FF123985"/>
        </left>
        <right style="hair">
          <color rgb="FF123985"/>
        </right>
        <top style="hair">
          <color rgb="FF123985"/>
        </top>
        <bottom style="hair">
          <color rgb="FF123985"/>
        </bottom>
        <vertical/>
        <horizontal/>
      </border>
    </dxf>
    <dxf>
      <fill>
        <patternFill>
          <bgColor rgb="FFE7EBF3"/>
        </patternFill>
      </fill>
      <border>
        <left style="hair">
          <color rgb="FF123985"/>
        </left>
        <right style="hair">
          <color rgb="FF123985"/>
        </right>
        <top style="hair">
          <color rgb="FF123985"/>
        </top>
        <bottom style="hair">
          <color rgb="FF123985"/>
        </bottom>
        <vertical/>
        <horizontal/>
      </border>
    </dxf>
    <dxf>
      <fill>
        <patternFill>
          <bgColor rgb="FFE7EBF3"/>
        </patternFill>
      </fill>
      <border>
        <left style="hair">
          <color rgb="FF123985"/>
        </left>
        <right style="hair">
          <color rgb="FF123985"/>
        </right>
        <top style="hair">
          <color rgb="FF123985"/>
        </top>
        <bottom style="hair">
          <color rgb="FF123985"/>
        </bottom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E7EBF3"/>
        </patternFill>
      </fill>
      <border>
        <left style="hair">
          <color rgb="FF123985"/>
        </left>
        <right style="hair">
          <color rgb="FF123985"/>
        </right>
        <top style="hair">
          <color rgb="FF123985"/>
        </top>
        <bottom style="hair">
          <color rgb="FF123985"/>
        </bottom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E7EBF3"/>
        </patternFill>
      </fill>
      <border>
        <left style="hair">
          <color rgb="FF123985"/>
        </left>
        <right style="hair">
          <color rgb="FF123985"/>
        </right>
        <top style="hair">
          <color rgb="FF123985"/>
        </top>
        <bottom style="hair">
          <color rgb="FF123985"/>
        </bottom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E7EBF3"/>
        </patternFill>
      </fill>
      <border>
        <left style="hair">
          <color rgb="FF123985"/>
        </left>
        <right style="hair">
          <color rgb="FF123985"/>
        </right>
        <top style="hair">
          <color rgb="FF123985"/>
        </top>
        <bottom style="hair">
          <color rgb="FF123985"/>
        </bottom>
        <vertical/>
        <horizontal/>
      </border>
    </dxf>
    <dxf>
      <fill>
        <patternFill>
          <bgColor rgb="FFE7EBF3"/>
        </patternFill>
      </fill>
      <border>
        <left style="hair">
          <color rgb="FF123985"/>
        </left>
        <right style="hair">
          <color rgb="FF123985"/>
        </right>
        <top style="hair">
          <color rgb="FF123985"/>
        </top>
        <bottom style="hair">
          <color rgb="FF123985"/>
        </bottom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E7EBF3"/>
        </patternFill>
      </fill>
      <border>
        <left style="hair">
          <color rgb="FF123985"/>
        </left>
        <right style="hair">
          <color rgb="FF123985"/>
        </right>
        <top style="hair">
          <color rgb="FF123985"/>
        </top>
        <bottom style="hair">
          <color rgb="FF123985"/>
        </bottom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E7EBF3"/>
        </patternFill>
      </fill>
      <border>
        <left style="hair">
          <color rgb="FF123985"/>
        </left>
        <right style="hair">
          <color rgb="FF123985"/>
        </right>
        <top style="hair">
          <color rgb="FF123985"/>
        </top>
        <bottom style="hair">
          <color rgb="FF123985"/>
        </bottom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E7EBF3"/>
        </patternFill>
      </fill>
      <border>
        <left style="hair">
          <color rgb="FF123985"/>
        </left>
        <right style="hair">
          <color rgb="FF123985"/>
        </right>
        <top style="hair">
          <color rgb="FF123985"/>
        </top>
        <bottom style="hair">
          <color rgb="FF123985"/>
        </bottom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E7EBF3"/>
        </patternFill>
      </fill>
      <border>
        <left style="hair">
          <color rgb="FF123985"/>
        </left>
        <right style="hair">
          <color rgb="FF123985"/>
        </right>
        <top style="hair">
          <color rgb="FF123985"/>
        </top>
        <bottom style="hair">
          <color rgb="FF123985"/>
        </bottom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E7EBF3"/>
        </patternFill>
      </fill>
      <border>
        <left style="hair">
          <color rgb="FF123985"/>
        </left>
        <right style="hair">
          <color rgb="FF123985"/>
        </right>
        <top style="hair">
          <color rgb="FF123985"/>
        </top>
        <bottom style="hair">
          <color rgb="FF123985"/>
        </bottom>
        <vertical/>
        <horizontal/>
      </border>
    </dxf>
    <dxf>
      <font>
        <color rgb="FFCE2334"/>
      </font>
      <fill>
        <patternFill patternType="solid">
          <bgColor theme="0"/>
        </patternFill>
      </fill>
      <border>
        <left/>
        <right/>
        <top/>
        <bottom/>
      </border>
    </dxf>
    <dxf>
      <font>
        <color rgb="FFCE2334"/>
      </font>
      <fill>
        <patternFill patternType="solid">
          <bgColor theme="0"/>
        </patternFill>
      </fill>
      <border>
        <left/>
        <right/>
        <top/>
        <bottom/>
      </border>
    </dxf>
    <dxf>
      <fill>
        <patternFill>
          <bgColor rgb="FFE7EBF3"/>
        </patternFill>
      </fill>
      <border>
        <left style="hair">
          <color rgb="FF123985"/>
        </left>
        <right style="hair">
          <color rgb="FF123985"/>
        </right>
        <top style="hair">
          <color rgb="FF123985"/>
        </top>
        <bottom style="hair">
          <color rgb="FF123985"/>
        </bottom>
        <vertical/>
        <horizontal/>
      </border>
    </dxf>
    <dxf>
      <fill>
        <patternFill>
          <bgColor rgb="FFE7EBF3"/>
        </patternFill>
      </fill>
      <border>
        <left style="hair">
          <color rgb="FF123985"/>
        </left>
        <right style="hair">
          <color rgb="FF123985"/>
        </right>
        <top style="hair">
          <color rgb="FF123985"/>
        </top>
        <bottom style="hair">
          <color rgb="FF123985"/>
        </bottom>
        <vertical/>
        <horizontal/>
      </border>
    </dxf>
    <dxf>
      <fill>
        <patternFill>
          <bgColor rgb="FFE7EBF3"/>
        </patternFill>
      </fill>
      <border>
        <left style="hair">
          <color rgb="FF123985"/>
        </left>
        <right style="hair">
          <color rgb="FF123985"/>
        </right>
        <top style="hair">
          <color rgb="FF123985"/>
        </top>
        <bottom style="hair">
          <color rgb="FF123985"/>
        </bottom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E7EBF3"/>
        </patternFill>
      </fill>
      <border>
        <left style="hair">
          <color rgb="FF123985"/>
        </left>
        <right style="hair">
          <color rgb="FF123985"/>
        </right>
        <top style="hair">
          <color rgb="FF123985"/>
        </top>
        <bottom style="hair">
          <color rgb="FF123985"/>
        </bottom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E7EBF3"/>
        </patternFill>
      </fill>
      <border>
        <left style="hair">
          <color rgb="FF123985"/>
        </left>
        <right style="hair">
          <color rgb="FF123985"/>
        </right>
        <top style="hair">
          <color rgb="FF123985"/>
        </top>
        <bottom style="hair">
          <color rgb="FF123985"/>
        </bottom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E7EBF3"/>
        </patternFill>
      </fill>
      <border>
        <left style="hair">
          <color rgb="FF123985"/>
        </left>
        <right style="hair">
          <color rgb="FF123985"/>
        </right>
        <top style="hair">
          <color rgb="FF123985"/>
        </top>
        <bottom style="hair">
          <color rgb="FF123985"/>
        </bottom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E7EBF3"/>
        </patternFill>
      </fill>
      <border>
        <left style="hair">
          <color rgb="FF123985"/>
        </left>
        <right style="hair">
          <color rgb="FF123985"/>
        </right>
        <top style="hair">
          <color rgb="FF123985"/>
        </top>
        <bottom style="hair">
          <color rgb="FF123985"/>
        </bottom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E7EBF3"/>
        </patternFill>
      </fill>
      <border>
        <left style="hair">
          <color rgb="FF123985"/>
        </left>
        <right style="hair">
          <color rgb="FF123985"/>
        </right>
        <top style="hair">
          <color rgb="FF123985"/>
        </top>
        <bottom style="hair">
          <color rgb="FF123985"/>
        </bottom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E7EBF3"/>
        </patternFill>
      </fill>
      <border>
        <left style="hair">
          <color rgb="FF123985"/>
        </left>
        <right style="hair">
          <color rgb="FF123985"/>
        </right>
        <top style="hair">
          <color rgb="FF123985"/>
        </top>
        <bottom style="hair">
          <color rgb="FF123985"/>
        </bottom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E7EBF3"/>
        </patternFill>
      </fill>
      <border>
        <left style="hair">
          <color rgb="FF123985"/>
        </left>
        <right style="hair">
          <color rgb="FF123985"/>
        </right>
        <top style="hair">
          <color rgb="FF123985"/>
        </top>
        <bottom style="hair">
          <color rgb="FF123985"/>
        </bottom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E7EBF3"/>
        </patternFill>
      </fill>
      <border>
        <left style="hair">
          <color rgb="FF123985"/>
        </left>
        <right style="hair">
          <color rgb="FF123985"/>
        </right>
        <top style="hair">
          <color rgb="FF123985"/>
        </top>
        <bottom style="hair">
          <color rgb="FF123985"/>
        </bottom>
        <vertical/>
        <horizontal/>
      </border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rgb="FFE7EBF3"/>
        </patternFill>
      </fill>
      <border>
        <left style="hair">
          <color rgb="FF123985"/>
        </left>
        <right style="hair">
          <color rgb="FF123985"/>
        </right>
        <top style="hair">
          <color rgb="FF123985"/>
        </top>
        <bottom style="hair">
          <color rgb="FF123985"/>
        </bottom>
        <vertical/>
        <horizontal/>
      </border>
    </dxf>
    <dxf>
      <fill>
        <patternFill>
          <bgColor rgb="FFE7EBF3"/>
        </patternFill>
      </fill>
      <border>
        <left style="hair">
          <color rgb="FF123985"/>
        </left>
        <right style="hair">
          <color rgb="FF123985"/>
        </right>
        <top style="hair">
          <color rgb="FF123985"/>
        </top>
        <bottom style="hair">
          <color rgb="FF123985"/>
        </bottom>
        <vertical/>
        <horizontal/>
      </border>
    </dxf>
    <dxf>
      <fill>
        <patternFill>
          <bgColor rgb="FFE7EBF3"/>
        </patternFill>
      </fill>
      <border>
        <left style="hair">
          <color rgb="FF123985"/>
        </left>
        <right style="hair">
          <color rgb="FF123985"/>
        </right>
        <top style="hair">
          <color rgb="FF123985"/>
        </top>
        <bottom style="hair">
          <color rgb="FF123985"/>
        </bottom>
        <vertical/>
        <horizontal/>
      </border>
    </dxf>
    <dxf>
      <fill>
        <patternFill>
          <bgColor rgb="FFE7EBF3"/>
        </patternFill>
      </fill>
      <border>
        <left style="hair">
          <color rgb="FF123985"/>
        </left>
        <right style="hair">
          <color rgb="FF123985"/>
        </right>
        <top style="hair">
          <color rgb="FF123985"/>
        </top>
        <bottom style="hair">
          <color rgb="FF123985"/>
        </bottom>
        <vertical/>
        <horizontal/>
      </border>
    </dxf>
    <dxf>
      <fill>
        <patternFill>
          <bgColor rgb="FFE7EBF3"/>
        </patternFill>
      </fill>
      <border>
        <left style="hair">
          <color rgb="FF123985"/>
        </left>
        <right style="hair">
          <color rgb="FF123985"/>
        </right>
        <top style="hair">
          <color rgb="FF123985"/>
        </top>
        <bottom style="hair">
          <color rgb="FF123985"/>
        </bottom>
        <vertical/>
        <horizontal/>
      </border>
    </dxf>
    <dxf>
      <fill>
        <patternFill>
          <bgColor rgb="FFE7EBF3"/>
        </patternFill>
      </fill>
      <border>
        <left style="hair">
          <color rgb="FF123985"/>
        </left>
        <right style="hair">
          <color rgb="FF123985"/>
        </right>
        <top style="hair">
          <color rgb="FF123985"/>
        </top>
        <bottom style="hair">
          <color rgb="FF123985"/>
        </bottom>
        <vertical/>
        <horizontal/>
      </border>
    </dxf>
    <dxf>
      <fill>
        <patternFill>
          <bgColor rgb="FFE7EBF3"/>
        </patternFill>
      </fill>
      <border>
        <left style="hair">
          <color rgb="FF123985"/>
        </left>
        <right style="hair">
          <color rgb="FF123985"/>
        </right>
        <top style="hair">
          <color rgb="FF123985"/>
        </top>
        <bottom style="hair">
          <color rgb="FF123985"/>
        </bottom>
        <vertical/>
        <horizontal/>
      </border>
    </dxf>
    <dxf>
      <fill>
        <patternFill>
          <bgColor rgb="FFE7EBF3"/>
        </patternFill>
      </fill>
      <border>
        <left style="hair">
          <color rgb="FF123985"/>
        </left>
        <right style="hair">
          <color rgb="FF123985"/>
        </right>
        <top style="hair">
          <color rgb="FF123985"/>
        </top>
        <bottom style="hair">
          <color rgb="FF123985"/>
        </bottom>
        <vertical/>
        <horizontal/>
      </border>
    </dxf>
    <dxf>
      <fill>
        <patternFill>
          <bgColor rgb="FFE7EBF3"/>
        </patternFill>
      </fill>
      <border>
        <left style="hair">
          <color rgb="FF123985"/>
        </left>
        <right style="hair">
          <color rgb="FF123985"/>
        </right>
        <top style="hair">
          <color rgb="FF123985"/>
        </top>
        <bottom style="hair">
          <color rgb="FF123985"/>
        </bottom>
        <vertical/>
        <horizontal/>
      </border>
    </dxf>
    <dxf>
      <fill>
        <patternFill>
          <bgColor rgb="FFE7EBF3"/>
        </patternFill>
      </fill>
      <border>
        <left style="hair">
          <color rgb="FF123985"/>
        </left>
        <right style="hair">
          <color rgb="FF123985"/>
        </right>
        <top style="hair">
          <color rgb="FF123985"/>
        </top>
        <bottom style="hair">
          <color rgb="FF123985"/>
        </bottom>
        <vertical/>
        <horizontal/>
      </border>
    </dxf>
    <dxf>
      <fill>
        <patternFill>
          <bgColor rgb="FFE7EBF3"/>
        </patternFill>
      </fill>
      <border>
        <left style="hair">
          <color rgb="FF123985"/>
        </left>
        <right style="hair">
          <color rgb="FF123985"/>
        </right>
        <top style="hair">
          <color rgb="FF123985"/>
        </top>
        <bottom style="hair">
          <color rgb="FF123985"/>
        </bottom>
        <vertical/>
        <horizontal/>
      </border>
    </dxf>
  </dxfs>
  <tableStyles count="0" defaultTableStyle="TableStyleMedium2" defaultPivotStyle="PivotStyleLight16"/>
  <colors>
    <mruColors>
      <color rgb="FFCD122D"/>
      <color rgb="FFCE2334"/>
      <color rgb="FF123985"/>
      <color rgb="FF00669B"/>
      <color rgb="FFE7EBF3"/>
      <color rgb="FFFFF8E8"/>
      <color rgb="FFFFB7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1034575</xdr:colOff>
      <xdr:row>0</xdr:row>
      <xdr:rowOff>94777</xdr:rowOff>
    </xdr:from>
    <xdr:to>
      <xdr:col>8</xdr:col>
      <xdr:colOff>2195786</xdr:colOff>
      <xdr:row>0</xdr:row>
      <xdr:rowOff>551977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1B6D47C-7929-1D47-804E-71E507502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73275" y="94777"/>
          <a:ext cx="1161211" cy="457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8355</xdr:colOff>
      <xdr:row>0</xdr:row>
      <xdr:rowOff>68402</xdr:rowOff>
    </xdr:from>
    <xdr:to>
      <xdr:col>16</xdr:col>
      <xdr:colOff>426616</xdr:colOff>
      <xdr:row>0</xdr:row>
      <xdr:rowOff>558800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33B1480F-B237-C343-93B1-1E9EAA1DF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02705" y="68402"/>
          <a:ext cx="1307261" cy="4903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1573193</xdr:colOff>
      <xdr:row>0</xdr:row>
      <xdr:rowOff>57880</xdr:rowOff>
    </xdr:from>
    <xdr:to>
      <xdr:col>9</xdr:col>
      <xdr:colOff>99197</xdr:colOff>
      <xdr:row>0</xdr:row>
      <xdr:rowOff>571500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CDFF91-03F0-67CC-F8F4-B36625663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56243" y="57880"/>
          <a:ext cx="1396204" cy="5136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458739</xdr:colOff>
      <xdr:row>0</xdr:row>
      <xdr:rowOff>63411</xdr:rowOff>
    </xdr:from>
    <xdr:to>
      <xdr:col>11</xdr:col>
      <xdr:colOff>468165</xdr:colOff>
      <xdr:row>0</xdr:row>
      <xdr:rowOff>520611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74555B1-7E44-0346-88B6-18FD5FA6E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63006" y="63411"/>
          <a:ext cx="1177826" cy="457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1278467</xdr:colOff>
      <xdr:row>0</xdr:row>
      <xdr:rowOff>93133</xdr:rowOff>
    </xdr:from>
    <xdr:to>
      <xdr:col>8</xdr:col>
      <xdr:colOff>534678</xdr:colOff>
      <xdr:row>0</xdr:row>
      <xdr:rowOff>550333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94A4B5-B52D-E147-A8A7-56138D128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29200" y="93133"/>
          <a:ext cx="1161211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Berlin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Berlin">
      <a:majorFont>
        <a:latin typeface="Trebuchet MS" panose="020B0603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erlin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satMod val="100000"/>
                <a:lumMod val="110000"/>
              </a:schemeClr>
            </a:gs>
            <a:gs pos="100000">
              <a:schemeClr val="phClr">
                <a:tint val="70000"/>
                <a:satMod val="100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6000"/>
                <a:shade val="100000"/>
                <a:hueMod val="270000"/>
                <a:satMod val="200000"/>
                <a:lumMod val="128000"/>
              </a:schemeClr>
            </a:gs>
            <a:gs pos="50000">
              <a:schemeClr val="phClr">
                <a:shade val="100000"/>
                <a:hueMod val="100000"/>
                <a:satMod val="110000"/>
                <a:lumMod val="130000"/>
              </a:schemeClr>
            </a:gs>
            <a:gs pos="100000">
              <a:schemeClr val="phClr">
                <a:shade val="78000"/>
                <a:hueMod val="44000"/>
                <a:satMod val="200000"/>
                <a:lumMod val="69000"/>
              </a:schemeClr>
            </a:gs>
          </a:gsLst>
          <a:lin ang="252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erlin" id="{7B5DBA9E-B069-418E-9360-A61BDD0615A4}" vid="{C0CBE056-4EF4-4D92-969E-947779DA7AA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36D2E-FE90-A241-B06B-6EAC36C98E54}">
  <sheetPr codeName="Sheet1">
    <tabColor rgb="FFCE2334"/>
  </sheetPr>
  <dimension ref="A1:J36"/>
  <sheetViews>
    <sheetView showGridLines="0" tabSelected="1" zoomScale="150" zoomScaleNormal="150" zoomScalePageLayoutView="134" workbookViewId="0">
      <selection activeCell="H34" sqref="H34"/>
    </sheetView>
  </sheetViews>
  <sheetFormatPr defaultColWidth="12" defaultRowHeight="11.25"/>
  <cols>
    <col min="1" max="1" width="1.5" customWidth="1"/>
    <col min="2" max="2" width="3.6640625" customWidth="1"/>
    <col min="3" max="3" width="21.1640625" customWidth="1"/>
    <col min="4" max="7" width="11.5" customWidth="1"/>
    <col min="9" max="9" width="40.6640625" customWidth="1"/>
    <col min="10" max="10" width="2" customWidth="1"/>
  </cols>
  <sheetData>
    <row r="1" spans="1:10" s="4" customFormat="1" ht="48" customHeight="1">
      <c r="A1" s="3"/>
      <c r="B1" s="278" t="s">
        <v>163</v>
      </c>
      <c r="C1" s="277"/>
      <c r="D1" s="42"/>
      <c r="E1" s="42"/>
      <c r="F1" s="42"/>
      <c r="G1" s="42"/>
      <c r="H1" s="42"/>
      <c r="I1" s="42"/>
      <c r="J1" s="192"/>
    </row>
    <row r="2" spans="1:10" s="4" customFormat="1" ht="12.75">
      <c r="A2" s="5"/>
      <c r="B2" s="5"/>
      <c r="C2" s="10"/>
      <c r="D2" s="10"/>
      <c r="E2" s="5"/>
      <c r="F2" s="10"/>
      <c r="G2" s="10"/>
      <c r="H2" s="40" t="s">
        <v>175</v>
      </c>
      <c r="I2" s="41" t="s">
        <v>219</v>
      </c>
      <c r="J2" s="10"/>
    </row>
    <row r="3" spans="1:10" s="4" customFormat="1" ht="12" customHeight="1">
      <c r="A3" s="5"/>
      <c r="B3" s="7" t="s">
        <v>8</v>
      </c>
      <c r="C3" s="8"/>
      <c r="D3" s="9"/>
      <c r="E3" s="6"/>
    </row>
    <row r="4" spans="1:10" s="4" customFormat="1" ht="6.75" customHeight="1">
      <c r="A4" s="5"/>
      <c r="B4" s="10"/>
      <c r="C4" s="9"/>
      <c r="D4" s="9"/>
      <c r="E4" s="6"/>
    </row>
    <row r="5" spans="1:10" s="4" customFormat="1" ht="17.25" customHeight="1">
      <c r="A5" s="5"/>
      <c r="B5" s="11" t="s">
        <v>83</v>
      </c>
      <c r="C5" s="291" t="s">
        <v>182</v>
      </c>
      <c r="D5" s="291"/>
      <c r="E5" s="291"/>
      <c r="F5" s="291"/>
      <c r="G5" s="291"/>
      <c r="H5" s="291"/>
      <c r="I5" s="291"/>
    </row>
    <row r="6" spans="1:10" s="4" customFormat="1" ht="17.25" customHeight="1">
      <c r="A6" s="5"/>
      <c r="B6" s="11" t="s">
        <v>84</v>
      </c>
      <c r="C6" s="291" t="s">
        <v>176</v>
      </c>
      <c r="D6" s="291"/>
      <c r="E6" s="291"/>
      <c r="F6" s="291"/>
      <c r="G6" s="291"/>
      <c r="H6" s="291"/>
      <c r="I6" s="291"/>
    </row>
    <row r="7" spans="1:10" s="4" customFormat="1" ht="17.25" customHeight="1">
      <c r="A7" s="5"/>
      <c r="B7" s="11" t="s">
        <v>85</v>
      </c>
      <c r="C7" s="292" t="s">
        <v>162</v>
      </c>
      <c r="D7" s="292"/>
      <c r="E7" s="292"/>
      <c r="F7" s="292"/>
      <c r="G7" s="292"/>
      <c r="H7" s="292"/>
      <c r="I7" s="292"/>
    </row>
    <row r="8" spans="1:10" s="4" customFormat="1" ht="17.25" customHeight="1">
      <c r="A8" s="5"/>
      <c r="B8" s="11" t="s">
        <v>86</v>
      </c>
      <c r="C8" s="292" t="s">
        <v>164</v>
      </c>
      <c r="D8" s="292"/>
      <c r="E8" s="292"/>
      <c r="F8" s="292"/>
      <c r="G8" s="292"/>
      <c r="H8" s="292"/>
      <c r="I8" s="292"/>
    </row>
    <row r="9" spans="1:10" s="4" customFormat="1" ht="7.5" customHeight="1">
      <c r="A9" s="5"/>
      <c r="B9" s="10"/>
      <c r="C9" s="10"/>
      <c r="D9" s="10"/>
      <c r="E9" s="5"/>
    </row>
    <row r="10" spans="1:10" s="4" customFormat="1" ht="12" customHeight="1">
      <c r="A10" s="5"/>
      <c r="B10" s="7" t="s">
        <v>9</v>
      </c>
      <c r="C10" s="8"/>
      <c r="D10" s="9"/>
      <c r="E10" s="6"/>
    </row>
    <row r="11" spans="1:10" s="4" customFormat="1" ht="7.5" customHeight="1">
      <c r="A11" s="5"/>
      <c r="B11" s="7"/>
      <c r="C11" s="8"/>
      <c r="D11" s="9"/>
      <c r="E11" s="6"/>
    </row>
    <row r="12" spans="1:10" s="4" customFormat="1" ht="24" customHeight="1">
      <c r="A12" s="5"/>
      <c r="B12" s="289" t="s">
        <v>165</v>
      </c>
      <c r="C12" s="289"/>
      <c r="D12" s="289"/>
      <c r="E12" s="289"/>
      <c r="F12" s="289"/>
      <c r="G12" s="289"/>
      <c r="H12" s="289"/>
      <c r="I12" s="289"/>
    </row>
    <row r="13" spans="1:10" s="4" customFormat="1" ht="12" customHeight="1">
      <c r="A13" s="5"/>
    </row>
    <row r="14" spans="1:10" s="4" customFormat="1" ht="12" customHeight="1">
      <c r="A14" s="5"/>
      <c r="B14" s="8" t="s">
        <v>166</v>
      </c>
      <c r="D14" s="10"/>
      <c r="E14" s="5"/>
    </row>
    <row r="15" spans="1:10" s="4" customFormat="1" ht="12" customHeight="1">
      <c r="A15" s="5"/>
      <c r="B15" s="12" t="s">
        <v>167</v>
      </c>
      <c r="C15" s="289" t="s">
        <v>168</v>
      </c>
      <c r="D15" s="289"/>
      <c r="E15" s="289"/>
      <c r="F15" s="289"/>
      <c r="G15" s="289"/>
      <c r="H15" s="289"/>
      <c r="I15" s="289"/>
    </row>
    <row r="16" spans="1:10" s="4" customFormat="1" ht="12" customHeight="1">
      <c r="A16" s="5"/>
      <c r="B16" s="12" t="s">
        <v>167</v>
      </c>
      <c r="C16" s="276" t="s">
        <v>218</v>
      </c>
      <c r="D16" s="12"/>
      <c r="E16" s="5"/>
    </row>
    <row r="17" spans="1:9" s="4" customFormat="1" ht="23.1" customHeight="1">
      <c r="A17" s="5"/>
      <c r="B17" s="12" t="s">
        <v>167</v>
      </c>
      <c r="C17" s="289" t="s">
        <v>172</v>
      </c>
      <c r="D17" s="289"/>
      <c r="E17" s="289"/>
      <c r="F17" s="289"/>
      <c r="G17" s="289"/>
      <c r="H17" s="289"/>
      <c r="I17" s="289"/>
    </row>
    <row r="18" spans="1:9" s="4" customFormat="1" ht="12" customHeight="1">
      <c r="A18" s="5"/>
      <c r="B18" s="12" t="s">
        <v>167</v>
      </c>
      <c r="C18" s="289" t="s">
        <v>169</v>
      </c>
      <c r="D18" s="289"/>
      <c r="E18" s="289"/>
      <c r="F18" s="289"/>
      <c r="G18" s="289"/>
      <c r="H18" s="289"/>
      <c r="I18" s="289"/>
    </row>
    <row r="19" spans="1:9" s="4" customFormat="1" ht="12" customHeight="1">
      <c r="A19" s="5"/>
      <c r="B19" s="12"/>
      <c r="C19" s="13"/>
      <c r="D19" s="13"/>
      <c r="E19" s="5"/>
    </row>
    <row r="20" spans="1:9" s="4" customFormat="1" ht="12" customHeight="1">
      <c r="A20" s="5"/>
      <c r="B20" s="14" t="s">
        <v>170</v>
      </c>
      <c r="D20" s="10"/>
      <c r="E20" s="5"/>
    </row>
    <row r="21" spans="1:9" s="4" customFormat="1" ht="12" customHeight="1">
      <c r="A21" s="5"/>
      <c r="B21" s="12" t="s">
        <v>167</v>
      </c>
      <c r="C21" s="12" t="s">
        <v>171</v>
      </c>
      <c r="D21" s="12"/>
      <c r="E21" s="5"/>
    </row>
    <row r="22" spans="1:9" s="4" customFormat="1" ht="23.1" customHeight="1">
      <c r="A22" s="5"/>
      <c r="B22" s="12" t="s">
        <v>167</v>
      </c>
      <c r="C22" s="289" t="s">
        <v>177</v>
      </c>
      <c r="D22" s="289"/>
      <c r="E22" s="289"/>
      <c r="F22" s="289"/>
      <c r="G22" s="289"/>
      <c r="H22" s="289"/>
      <c r="I22" s="289"/>
    </row>
    <row r="23" spans="1:9" s="4" customFormat="1" ht="23.1" customHeight="1">
      <c r="A23" s="5"/>
      <c r="B23" s="12" t="s">
        <v>167</v>
      </c>
      <c r="C23" s="289" t="s">
        <v>178</v>
      </c>
      <c r="D23" s="289"/>
      <c r="E23" s="289"/>
      <c r="F23" s="289"/>
      <c r="G23" s="289"/>
      <c r="H23" s="289"/>
      <c r="I23" s="289"/>
    </row>
    <row r="24" spans="1:9" s="4" customFormat="1" ht="12" customHeight="1">
      <c r="A24" s="5"/>
      <c r="B24" s="12" t="s">
        <v>167</v>
      </c>
      <c r="C24" s="290" t="s">
        <v>195</v>
      </c>
      <c r="D24" s="290"/>
      <c r="E24" s="290"/>
      <c r="F24" s="290"/>
      <c r="G24" s="290"/>
      <c r="H24" s="290"/>
      <c r="I24" s="290"/>
    </row>
    <row r="25" spans="1:9" s="4" customFormat="1" ht="23.1" customHeight="1">
      <c r="A25" s="5"/>
      <c r="B25" s="12" t="s">
        <v>167</v>
      </c>
      <c r="C25" s="293" t="s">
        <v>183</v>
      </c>
      <c r="D25" s="293"/>
      <c r="E25" s="293"/>
      <c r="F25" s="293"/>
      <c r="G25" s="293"/>
      <c r="H25" s="293"/>
      <c r="I25" s="293"/>
    </row>
    <row r="26" spans="1:9" s="4" customFormat="1" ht="12" customHeight="1">
      <c r="A26" s="5"/>
      <c r="B26" s="12"/>
      <c r="C26" s="38"/>
      <c r="D26" s="38"/>
      <c r="E26" s="5"/>
    </row>
    <row r="27" spans="1:9" s="4" customFormat="1" ht="12" customHeight="1">
      <c r="A27" s="5"/>
      <c r="B27" s="10"/>
      <c r="C27" s="39">
        <v>2024</v>
      </c>
      <c r="D27" s="39" t="s">
        <v>11</v>
      </c>
      <c r="E27" s="39" t="s">
        <v>26</v>
      </c>
      <c r="F27" s="39" t="s">
        <v>27</v>
      </c>
      <c r="G27" s="39" t="s">
        <v>28</v>
      </c>
    </row>
    <row r="28" spans="1:9" s="4" customFormat="1" ht="12" customHeight="1">
      <c r="A28" s="5"/>
      <c r="B28" s="10"/>
      <c r="C28" s="10" t="s">
        <v>180</v>
      </c>
      <c r="D28" s="43">
        <v>737</v>
      </c>
      <c r="E28" s="43">
        <v>1054</v>
      </c>
      <c r="F28" s="43">
        <v>1316</v>
      </c>
      <c r="G28" s="43">
        <v>1384</v>
      </c>
    </row>
    <row r="29" spans="1:9" s="4" customFormat="1" ht="12" customHeight="1">
      <c r="A29" s="5"/>
      <c r="B29" s="10"/>
      <c r="C29" s="10" t="s">
        <v>181</v>
      </c>
      <c r="D29" s="43">
        <v>704</v>
      </c>
      <c r="E29" s="43">
        <v>967</v>
      </c>
      <c r="F29" s="43">
        <v>1197</v>
      </c>
      <c r="G29" s="43">
        <v>1262</v>
      </c>
    </row>
    <row r="30" spans="1:9" s="4" customFormat="1" ht="12" customHeight="1">
      <c r="A30" s="5"/>
      <c r="B30" s="10"/>
      <c r="C30" s="10"/>
    </row>
    <row r="31" spans="1:9" s="4" customFormat="1" ht="12" customHeight="1">
      <c r="A31" s="5"/>
      <c r="B31" s="10"/>
      <c r="C31" s="10"/>
      <c r="D31" s="10"/>
      <c r="E31" s="5"/>
    </row>
    <row r="32" spans="1:9" s="4" customFormat="1" ht="23.1" customHeight="1">
      <c r="A32" s="5"/>
      <c r="B32" s="289" t="s">
        <v>179</v>
      </c>
      <c r="C32" s="289"/>
      <c r="D32" s="289"/>
      <c r="E32" s="289"/>
      <c r="F32" s="289"/>
      <c r="G32" s="289"/>
      <c r="H32" s="289"/>
      <c r="I32" s="289"/>
    </row>
    <row r="33" spans="1:9" s="4" customFormat="1" ht="4.5" customHeight="1">
      <c r="A33" s="5"/>
      <c r="B33" s="269"/>
      <c r="C33" s="269"/>
      <c r="D33" s="269"/>
      <c r="E33" s="269"/>
      <c r="F33" s="269"/>
      <c r="G33" s="269"/>
      <c r="H33" s="269"/>
      <c r="I33" s="269"/>
    </row>
    <row r="34" spans="1:9" s="4" customFormat="1" ht="12" customHeight="1">
      <c r="A34" s="5"/>
      <c r="B34" s="275" t="s">
        <v>217</v>
      </c>
      <c r="D34" s="10"/>
      <c r="E34" s="5"/>
    </row>
    <row r="35" spans="1:9" s="4" customFormat="1" ht="5.25" customHeight="1">
      <c r="A35" s="5"/>
      <c r="B35" s="275"/>
      <c r="D35" s="10"/>
      <c r="E35" s="5"/>
    </row>
    <row r="36" spans="1:9" s="4" customFormat="1" ht="23.1" customHeight="1">
      <c r="A36" s="5"/>
      <c r="B36" s="332" t="s">
        <v>224</v>
      </c>
      <c r="C36" s="289"/>
      <c r="D36" s="289"/>
      <c r="E36" s="289"/>
      <c r="F36" s="289"/>
      <c r="G36" s="289"/>
      <c r="H36" s="289"/>
      <c r="I36" s="289"/>
    </row>
  </sheetData>
  <sheetProtection algorithmName="SHA-512" hashValue="6oJrpz7c7DRt3gg0W9azzcAr4pckABR6eL7i8hrpGRSzQy+r3mdKA6wXbONGC7mEljqAeKHcUbBveJ4V2ZSRMw==" saltValue="Ynx7PrYhCWZ2M/EyR5CQcw==" spinCount="100000" sheet="1" objects="1" scenarios="1" selectLockedCells="1" selectUnlockedCells="1"/>
  <mergeCells count="14">
    <mergeCell ref="C5:I5"/>
    <mergeCell ref="C6:I6"/>
    <mergeCell ref="C7:I7"/>
    <mergeCell ref="C8:I8"/>
    <mergeCell ref="C25:I25"/>
    <mergeCell ref="C22:I22"/>
    <mergeCell ref="C23:I23"/>
    <mergeCell ref="B32:I32"/>
    <mergeCell ref="B36:I36"/>
    <mergeCell ref="B12:I12"/>
    <mergeCell ref="C15:I15"/>
    <mergeCell ref="C17:I17"/>
    <mergeCell ref="C18:I18"/>
    <mergeCell ref="C24:I2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58E9E-BA53-7D4A-B276-77087044AEF8}">
  <sheetPr codeName="Sheet2">
    <tabColor rgb="FF123985"/>
  </sheetPr>
  <dimension ref="A1:R54"/>
  <sheetViews>
    <sheetView topLeftCell="A25" zoomScale="150" zoomScaleNormal="150" workbookViewId="0">
      <selection activeCell="N30" sqref="N30:O30"/>
    </sheetView>
  </sheetViews>
  <sheetFormatPr defaultColWidth="3" defaultRowHeight="12" customHeight="1"/>
  <cols>
    <col min="1" max="1" width="2" style="1" customWidth="1"/>
    <col min="2" max="2" width="20" style="1" customWidth="1"/>
    <col min="3" max="3" width="7.1640625" style="1" customWidth="1"/>
    <col min="4" max="4" width="3.6640625" style="1" customWidth="1"/>
    <col min="5" max="5" width="9" style="1" customWidth="1"/>
    <col min="6" max="6" width="3.6640625" style="1" customWidth="1"/>
    <col min="7" max="7" width="9" style="1" customWidth="1"/>
    <col min="8" max="9" width="3.6640625" style="1" customWidth="1"/>
    <col min="10" max="10" width="16.6640625" style="1" customWidth="1"/>
    <col min="11" max="11" width="6.6640625" style="1" customWidth="1"/>
    <col min="12" max="12" width="3.6640625" style="1" customWidth="1"/>
    <col min="13" max="13" width="9" style="1" customWidth="1"/>
    <col min="14" max="14" width="2.1640625" style="1" customWidth="1"/>
    <col min="15" max="15" width="10.6640625" style="1" customWidth="1"/>
    <col min="16" max="16" width="2.6640625" style="1" customWidth="1"/>
    <col min="17" max="17" width="9.6640625" style="1" customWidth="1"/>
    <col min="18" max="18" width="1.6640625" style="1" customWidth="1"/>
    <col min="19" max="19" width="10.1640625" style="1" customWidth="1"/>
    <col min="20" max="21" width="3" style="1"/>
    <col min="22" max="22" width="28.1640625" style="1" customWidth="1"/>
    <col min="23" max="16384" width="3" style="1"/>
  </cols>
  <sheetData>
    <row r="1" spans="1:18" ht="48" customHeight="1">
      <c r="A1" s="10"/>
      <c r="B1" s="266" t="s">
        <v>80</v>
      </c>
      <c r="C1" s="267"/>
      <c r="D1" s="267"/>
      <c r="E1" s="267"/>
      <c r="F1" s="267"/>
      <c r="G1" s="267"/>
      <c r="H1" s="267"/>
      <c r="I1" s="267"/>
      <c r="J1" s="267"/>
      <c r="K1" s="296"/>
      <c r="L1" s="296"/>
      <c r="M1" s="296"/>
      <c r="N1" s="296"/>
      <c r="O1" s="296"/>
      <c r="P1" s="296"/>
      <c r="Q1" s="296"/>
      <c r="R1" s="191"/>
    </row>
    <row r="2" spans="1:18" ht="15" customHeight="1">
      <c r="A2" s="10"/>
      <c r="B2" s="268" t="s">
        <v>221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ht="24.95" customHeight="1">
      <c r="A3" s="10"/>
      <c r="B3" s="200" t="s">
        <v>4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24"/>
    </row>
    <row r="4" spans="1:18" ht="6" customHeight="1">
      <c r="A4" s="10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 ht="12" customHeight="1">
      <c r="A5" s="10"/>
      <c r="B5" s="288" t="s">
        <v>223</v>
      </c>
      <c r="C5" s="302"/>
      <c r="D5" s="298"/>
      <c r="E5" s="298"/>
      <c r="F5" s="298"/>
      <c r="G5" s="298"/>
      <c r="H5" s="298"/>
      <c r="I5" s="15"/>
      <c r="J5" s="15"/>
      <c r="K5" s="17" t="s">
        <v>0</v>
      </c>
      <c r="L5" s="301"/>
      <c r="M5" s="301"/>
      <c r="N5" s="301"/>
      <c r="O5" s="301"/>
      <c r="P5" s="301"/>
      <c r="Q5" s="301"/>
      <c r="R5" s="15"/>
    </row>
    <row r="6" spans="1:18" ht="12" customHeight="1">
      <c r="A6" s="10"/>
      <c r="B6" s="17" t="s">
        <v>10</v>
      </c>
      <c r="C6" s="302"/>
      <c r="D6" s="298"/>
      <c r="E6" s="298"/>
      <c r="F6" s="298"/>
      <c r="G6" s="298"/>
      <c r="H6" s="298"/>
      <c r="I6" s="15"/>
      <c r="J6" s="15"/>
      <c r="K6" s="17" t="s">
        <v>32</v>
      </c>
      <c r="L6" s="299"/>
      <c r="M6" s="300"/>
      <c r="N6" s="300"/>
      <c r="O6" s="300"/>
      <c r="P6" s="300"/>
      <c r="Q6" s="300"/>
      <c r="R6" s="15"/>
    </row>
    <row r="7" spans="1:18" ht="12" customHeight="1">
      <c r="A7" s="10"/>
      <c r="B7" s="207" t="s">
        <v>211</v>
      </c>
      <c r="C7" s="302"/>
      <c r="D7" s="298"/>
      <c r="E7" s="298"/>
      <c r="F7" s="298"/>
      <c r="G7" s="298"/>
      <c r="H7" s="298"/>
      <c r="I7" s="15"/>
      <c r="J7" s="15"/>
      <c r="K7" s="17" t="s">
        <v>30</v>
      </c>
      <c r="L7" s="299"/>
      <c r="M7" s="300"/>
      <c r="N7" s="300"/>
      <c r="O7" s="300"/>
      <c r="P7" s="300"/>
      <c r="Q7" s="300"/>
      <c r="R7" s="15"/>
    </row>
    <row r="8" spans="1:18" ht="12" customHeight="1">
      <c r="A8" s="10"/>
      <c r="B8" s="17" t="s">
        <v>87</v>
      </c>
      <c r="C8" s="297"/>
      <c r="D8" s="298"/>
      <c r="E8" s="298"/>
      <c r="F8" s="298"/>
      <c r="G8" s="298"/>
      <c r="H8" s="298"/>
      <c r="I8" s="15"/>
      <c r="J8" s="15"/>
      <c r="K8" s="17" t="s">
        <v>33</v>
      </c>
      <c r="L8" s="299"/>
      <c r="M8" s="300"/>
      <c r="N8" s="300"/>
      <c r="O8" s="300"/>
      <c r="P8" s="300"/>
      <c r="Q8" s="300"/>
      <c r="R8" s="15"/>
    </row>
    <row r="9" spans="1:18" ht="12" customHeight="1">
      <c r="A9" s="10"/>
      <c r="B9" s="17" t="s">
        <v>1</v>
      </c>
      <c r="C9" s="297"/>
      <c r="D9" s="298"/>
      <c r="E9" s="298"/>
      <c r="F9" s="298"/>
      <c r="G9" s="298"/>
      <c r="H9" s="298"/>
      <c r="I9" s="15"/>
      <c r="J9" s="15"/>
      <c r="K9" s="17" t="s">
        <v>2</v>
      </c>
      <c r="L9" s="299"/>
      <c r="M9" s="300"/>
      <c r="N9" s="300"/>
      <c r="O9" s="300"/>
      <c r="P9" s="300"/>
      <c r="Q9" s="300"/>
      <c r="R9" s="15"/>
    </row>
    <row r="10" spans="1:18" ht="6" customHeight="1">
      <c r="A10" s="10"/>
      <c r="B10" s="18"/>
      <c r="C10" s="17"/>
      <c r="D10" s="19"/>
      <c r="E10" s="19"/>
      <c r="F10" s="19"/>
      <c r="G10" s="19"/>
      <c r="H10" s="19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spans="1:18" ht="24" customHeight="1">
      <c r="A11" s="10"/>
      <c r="B11" s="200" t="s">
        <v>5</v>
      </c>
      <c r="C11" s="20"/>
      <c r="D11" s="21"/>
      <c r="E11" s="21"/>
      <c r="F11" s="21"/>
      <c r="G11" s="21"/>
      <c r="H11" s="21"/>
      <c r="I11" s="16"/>
      <c r="J11" s="16"/>
      <c r="K11" s="16"/>
      <c r="L11" s="16"/>
      <c r="M11" s="16"/>
      <c r="N11" s="16"/>
      <c r="O11" s="16"/>
      <c r="P11" s="16"/>
      <c r="Q11" s="16"/>
      <c r="R11" s="24"/>
    </row>
    <row r="12" spans="1:18" ht="6" customHeight="1">
      <c r="A12" s="10"/>
      <c r="B12" s="15"/>
      <c r="C12" s="17"/>
      <c r="D12" s="19"/>
      <c r="E12" s="19"/>
      <c r="F12" s="19"/>
      <c r="G12" s="19"/>
      <c r="H12" s="19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 ht="12" customHeight="1">
      <c r="A13" s="10"/>
      <c r="B13" s="17" t="s">
        <v>7</v>
      </c>
      <c r="C13" s="297"/>
      <c r="D13" s="298"/>
      <c r="E13" s="298"/>
      <c r="F13" s="298"/>
      <c r="G13" s="298"/>
      <c r="H13" s="298"/>
      <c r="I13" s="15"/>
      <c r="J13" s="17" t="s">
        <v>199</v>
      </c>
      <c r="K13" s="303"/>
      <c r="L13" s="303"/>
      <c r="M13" s="279"/>
      <c r="N13" s="279"/>
      <c r="O13" s="279"/>
      <c r="P13" s="280" t="s">
        <v>204</v>
      </c>
      <c r="Q13" s="281" t="str" cm="1">
        <f t="array" ref="Q13">IFERROR(_xlfn.IFS(Zoning_District="RMF-L",360,Zoning_District="RMU",360,Zoning_District="TOD",200),"")</f>
        <v/>
      </c>
      <c r="R13" s="15"/>
    </row>
    <row r="14" spans="1:18" ht="12" customHeight="1">
      <c r="A14" s="10"/>
      <c r="B14" s="17" t="s">
        <v>93</v>
      </c>
      <c r="C14" s="297"/>
      <c r="D14" s="298"/>
      <c r="E14" s="298"/>
      <c r="F14" s="298"/>
      <c r="G14" s="298"/>
      <c r="H14" s="298"/>
      <c r="I14" s="10"/>
      <c r="J14" s="17" t="s">
        <v>105</v>
      </c>
      <c r="K14" s="311"/>
      <c r="L14" s="311"/>
      <c r="M14" s="279"/>
      <c r="N14" s="279"/>
      <c r="O14" s="279"/>
      <c r="P14" s="280" t="s">
        <v>206</v>
      </c>
      <c r="Q14" s="282" t="str">
        <f>IFERROR(ROUND(Lot_Area/Zoning_Rule,0),"")</f>
        <v/>
      </c>
      <c r="R14" s="15"/>
    </row>
    <row r="15" spans="1:18" ht="12" customHeight="1">
      <c r="A15" s="10"/>
      <c r="B15" s="288" t="s">
        <v>3</v>
      </c>
      <c r="C15" s="298"/>
      <c r="D15" s="298"/>
      <c r="E15" s="298"/>
      <c r="F15" s="298"/>
      <c r="G15" s="298"/>
      <c r="H15" s="298"/>
      <c r="I15" s="15"/>
      <c r="R15" s="15"/>
    </row>
    <row r="16" spans="1:18" ht="6.95" customHeight="1">
      <c r="A16" s="10"/>
      <c r="B16" s="19"/>
      <c r="C16" s="15"/>
      <c r="D16" s="15"/>
      <c r="E16" s="15"/>
      <c r="F16" s="15"/>
      <c r="G16" s="15"/>
      <c r="H16" s="15"/>
      <c r="I16" s="15"/>
      <c r="J16" s="10"/>
      <c r="K16" s="15"/>
      <c r="L16" s="15"/>
      <c r="M16" s="15"/>
      <c r="N16" s="15"/>
      <c r="O16" s="15"/>
      <c r="P16" s="15"/>
      <c r="Q16" s="15"/>
      <c r="R16" s="15"/>
    </row>
    <row r="17" spans="1:18" ht="24" customHeight="1">
      <c r="A17" s="10"/>
      <c r="B17" s="200" t="s">
        <v>96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24"/>
    </row>
    <row r="18" spans="1:18" ht="6" customHeight="1">
      <c r="A18" s="10"/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</row>
    <row r="19" spans="1:18" ht="24" customHeight="1">
      <c r="A19" s="10"/>
      <c r="B19" s="188" t="s">
        <v>190</v>
      </c>
      <c r="C19" s="189"/>
      <c r="D19" s="189"/>
      <c r="E19" s="189"/>
      <c r="F19" s="189"/>
      <c r="G19" s="189"/>
      <c r="H19" s="190"/>
      <c r="I19" s="15"/>
      <c r="J19" s="187" t="s">
        <v>209</v>
      </c>
      <c r="K19" s="25"/>
      <c r="L19" s="25"/>
      <c r="M19" s="25"/>
      <c r="N19" s="25"/>
      <c r="O19" s="26"/>
      <c r="P19" s="26"/>
      <c r="Q19" s="26"/>
      <c r="R19" s="15"/>
    </row>
    <row r="20" spans="1:18" ht="5.0999999999999996" customHeight="1">
      <c r="A20" s="10"/>
      <c r="B20" s="51"/>
      <c r="C20" s="15"/>
      <c r="D20" s="15"/>
      <c r="E20" s="15"/>
      <c r="F20" s="15"/>
      <c r="G20" s="15"/>
      <c r="H20" s="52"/>
      <c r="I20" s="15"/>
      <c r="J20" s="27"/>
      <c r="K20" s="15"/>
      <c r="L20" s="15"/>
      <c r="M20" s="15"/>
      <c r="N20" s="15"/>
      <c r="O20" s="15"/>
      <c r="P20" s="15"/>
      <c r="Q20" s="28"/>
      <c r="R20" s="15"/>
    </row>
    <row r="21" spans="1:18" ht="12" customHeight="1">
      <c r="A21" s="10"/>
      <c r="B21" s="51"/>
      <c r="C21" s="15"/>
      <c r="D21" s="15"/>
      <c r="E21" s="29" t="s">
        <v>13</v>
      </c>
      <c r="F21" s="294"/>
      <c r="G21" s="294"/>
      <c r="H21" s="52"/>
      <c r="I21" s="15"/>
      <c r="J21" s="27"/>
      <c r="K21" s="15"/>
      <c r="L21" s="15"/>
      <c r="M21" s="29" t="s">
        <v>13</v>
      </c>
      <c r="N21" s="294"/>
      <c r="O21" s="294"/>
      <c r="P21" s="15"/>
      <c r="Q21" s="28"/>
      <c r="R21" s="15"/>
    </row>
    <row r="22" spans="1:18" ht="12" customHeight="1">
      <c r="A22" s="10"/>
      <c r="B22" s="51"/>
      <c r="C22" s="15"/>
      <c r="D22" s="15"/>
      <c r="E22" s="29" t="s">
        <v>160</v>
      </c>
      <c r="F22" s="294"/>
      <c r="G22" s="294"/>
      <c r="H22" s="52"/>
      <c r="I22" s="15"/>
      <c r="J22" s="27"/>
      <c r="K22" s="15"/>
      <c r="L22" s="15"/>
      <c r="M22" s="29" t="s">
        <v>160</v>
      </c>
      <c r="N22" s="294"/>
      <c r="O22" s="294"/>
      <c r="P22" s="15"/>
      <c r="Q22" s="28"/>
      <c r="R22" s="15"/>
    </row>
    <row r="23" spans="1:18" ht="12" customHeight="1">
      <c r="A23" s="10"/>
      <c r="B23" s="51"/>
      <c r="C23" s="15"/>
      <c r="D23" s="15"/>
      <c r="E23" s="29" t="s">
        <v>97</v>
      </c>
      <c r="F23" s="304"/>
      <c r="G23" s="304"/>
      <c r="H23" s="52"/>
      <c r="I23" s="15"/>
      <c r="J23" s="27"/>
      <c r="K23" s="15"/>
      <c r="L23" s="15"/>
      <c r="M23" s="29" t="s">
        <v>97</v>
      </c>
      <c r="N23" s="304"/>
      <c r="O23" s="304"/>
      <c r="P23" s="15"/>
      <c r="Q23" s="28"/>
      <c r="R23" s="15"/>
    </row>
    <row r="24" spans="1:18" ht="12" customHeight="1">
      <c r="A24" s="10"/>
      <c r="B24" s="51"/>
      <c r="C24" s="15"/>
      <c r="D24" s="15"/>
      <c r="E24" s="29" t="s">
        <v>14</v>
      </c>
      <c r="F24" s="303"/>
      <c r="G24" s="303"/>
      <c r="H24" s="52"/>
      <c r="I24" s="15"/>
      <c r="J24" s="27"/>
      <c r="K24" s="15"/>
      <c r="L24" s="15"/>
      <c r="M24" s="29" t="s">
        <v>14</v>
      </c>
      <c r="N24" s="303"/>
      <c r="O24" s="303"/>
      <c r="P24" s="15"/>
      <c r="Q24" s="28"/>
      <c r="R24" s="15"/>
    </row>
    <row r="25" spans="1:18" ht="12" customHeight="1">
      <c r="A25" s="10"/>
      <c r="B25" s="51"/>
      <c r="C25" s="15"/>
      <c r="D25" s="15"/>
      <c r="E25" s="29" t="s">
        <v>12</v>
      </c>
      <c r="F25" s="295"/>
      <c r="G25" s="295"/>
      <c r="H25" s="52"/>
      <c r="I25" s="15"/>
      <c r="J25" s="27"/>
      <c r="K25" s="15"/>
      <c r="L25" s="15"/>
      <c r="M25" s="29" t="s">
        <v>12</v>
      </c>
      <c r="N25" s="294"/>
      <c r="O25" s="294"/>
      <c r="P25" s="15"/>
      <c r="Q25" s="28"/>
      <c r="R25" s="15"/>
    </row>
    <row r="26" spans="1:18" ht="12" customHeight="1">
      <c r="A26" s="10"/>
      <c r="B26" s="51"/>
      <c r="C26" s="15"/>
      <c r="D26" s="15"/>
      <c r="E26" s="29" t="s">
        <v>173</v>
      </c>
      <c r="F26" s="295"/>
      <c r="G26" s="295"/>
      <c r="H26" s="52"/>
      <c r="I26" s="15"/>
      <c r="J26" s="27"/>
      <c r="K26" s="15"/>
      <c r="L26" s="15"/>
      <c r="M26" s="29" t="s">
        <v>173</v>
      </c>
      <c r="N26" s="294"/>
      <c r="O26" s="294"/>
      <c r="P26" s="15"/>
      <c r="Q26" s="28"/>
      <c r="R26" s="15"/>
    </row>
    <row r="27" spans="1:18" ht="12" customHeight="1">
      <c r="A27" s="10"/>
      <c r="B27" s="51"/>
      <c r="C27" s="15"/>
      <c r="D27" s="15"/>
      <c r="E27" s="29" t="s">
        <v>174</v>
      </c>
      <c r="F27" s="295"/>
      <c r="G27" s="295"/>
      <c r="H27" s="52"/>
      <c r="I27" s="15"/>
      <c r="J27" s="30"/>
      <c r="K27" s="15"/>
      <c r="L27" s="15"/>
      <c r="M27" s="29" t="s">
        <v>173</v>
      </c>
      <c r="N27" s="303"/>
      <c r="O27" s="303"/>
      <c r="P27" s="15"/>
      <c r="Q27" s="28"/>
      <c r="R27" s="15"/>
    </row>
    <row r="28" spans="1:18" ht="12" customHeight="1">
      <c r="A28" s="10"/>
      <c r="B28" s="51"/>
      <c r="C28" s="15"/>
      <c r="D28" s="15"/>
      <c r="E28" s="17"/>
      <c r="H28" s="52"/>
      <c r="I28" s="15"/>
      <c r="J28" s="30"/>
      <c r="K28" s="15"/>
      <c r="L28" s="15"/>
      <c r="M28" s="29" t="s">
        <v>194</v>
      </c>
      <c r="N28" s="318"/>
      <c r="O28" s="303"/>
      <c r="P28" s="15"/>
      <c r="Q28" s="28"/>
      <c r="R28" s="15"/>
    </row>
    <row r="29" spans="1:18" ht="12.95" customHeight="1">
      <c r="A29" s="10"/>
      <c r="B29" s="53" t="s">
        <v>23</v>
      </c>
      <c r="C29" s="18" t="s">
        <v>29</v>
      </c>
      <c r="D29" s="15"/>
      <c r="E29" s="18" t="s">
        <v>94</v>
      </c>
      <c r="F29" s="15"/>
      <c r="G29" s="18" t="s">
        <v>95</v>
      </c>
      <c r="H29" s="52"/>
      <c r="I29" s="15"/>
      <c r="J29" s="30"/>
      <c r="K29" s="15"/>
      <c r="L29" s="15"/>
      <c r="M29" s="17" t="s">
        <v>197</v>
      </c>
      <c r="N29" s="303"/>
      <c r="O29" s="303"/>
      <c r="P29" s="15"/>
      <c r="Q29" s="28"/>
      <c r="R29" s="15"/>
    </row>
    <row r="30" spans="1:18" ht="12" customHeight="1">
      <c r="A30" s="10"/>
      <c r="B30" s="54" t="s">
        <v>11</v>
      </c>
      <c r="C30" s="77"/>
      <c r="D30" s="15"/>
      <c r="E30" s="32"/>
      <c r="F30" s="15"/>
      <c r="G30" s="50"/>
      <c r="H30" s="52"/>
      <c r="I30" s="15"/>
      <c r="J30" s="30"/>
      <c r="K30" s="15"/>
      <c r="L30" s="15"/>
      <c r="M30" s="17" t="s">
        <v>196</v>
      </c>
      <c r="N30" s="303"/>
      <c r="O30" s="303"/>
      <c r="P30" s="15"/>
      <c r="Q30" s="28"/>
      <c r="R30" s="15"/>
    </row>
    <row r="31" spans="1:18" ht="12" customHeight="1">
      <c r="A31" s="10"/>
      <c r="B31" s="54" t="s">
        <v>26</v>
      </c>
      <c r="C31" s="77"/>
      <c r="D31" s="15"/>
      <c r="E31" s="32"/>
      <c r="F31" s="15"/>
      <c r="G31" s="50"/>
      <c r="H31" s="52"/>
      <c r="I31" s="15"/>
      <c r="J31" s="30"/>
      <c r="K31" s="15"/>
      <c r="L31" s="15"/>
      <c r="M31" s="17"/>
      <c r="N31" s="49"/>
      <c r="O31" s="49"/>
      <c r="P31" s="15"/>
      <c r="Q31" s="28"/>
      <c r="R31" s="15"/>
    </row>
    <row r="32" spans="1:18" ht="12" customHeight="1">
      <c r="A32" s="10"/>
      <c r="B32" s="54" t="s">
        <v>27</v>
      </c>
      <c r="C32" s="77"/>
      <c r="D32" s="15"/>
      <c r="E32" s="32"/>
      <c r="F32" s="15"/>
      <c r="G32" s="50"/>
      <c r="H32" s="52"/>
      <c r="I32" s="15"/>
      <c r="J32" s="48" t="s">
        <v>24</v>
      </c>
      <c r="K32" s="18" t="s">
        <v>29</v>
      </c>
      <c r="L32" s="15"/>
      <c r="M32" s="18" t="s">
        <v>94</v>
      </c>
      <c r="N32" s="15"/>
      <c r="O32" s="18" t="s">
        <v>95</v>
      </c>
      <c r="P32" s="18"/>
      <c r="Q32" s="28"/>
      <c r="R32" s="15"/>
    </row>
    <row r="33" spans="1:18" ht="12" customHeight="1">
      <c r="A33" s="10"/>
      <c r="B33" s="54" t="s">
        <v>28</v>
      </c>
      <c r="C33" s="78"/>
      <c r="D33" s="15"/>
      <c r="E33" s="32"/>
      <c r="F33" s="15"/>
      <c r="G33" s="50"/>
      <c r="H33" s="52"/>
      <c r="I33" s="15"/>
      <c r="J33" s="31" t="s">
        <v>11</v>
      </c>
      <c r="K33" s="77"/>
      <c r="L33" s="15"/>
      <c r="M33" s="32"/>
      <c r="N33" s="15"/>
      <c r="O33" s="33"/>
      <c r="P33" s="15"/>
      <c r="Q33" s="28"/>
      <c r="R33" s="15"/>
    </row>
    <row r="34" spans="1:18" ht="12" customHeight="1">
      <c r="A34" s="10"/>
      <c r="B34" s="71" t="s">
        <v>120</v>
      </c>
      <c r="C34" s="199">
        <f>C33+C32+C31+C30</f>
        <v>0</v>
      </c>
      <c r="D34" s="10"/>
      <c r="E34" s="10"/>
      <c r="F34" s="10"/>
      <c r="G34" s="10"/>
      <c r="H34" s="52"/>
      <c r="I34" s="15"/>
      <c r="J34" s="31" t="s">
        <v>26</v>
      </c>
      <c r="K34" s="77"/>
      <c r="L34" s="15"/>
      <c r="M34" s="32"/>
      <c r="N34" s="15"/>
      <c r="O34" s="33"/>
      <c r="P34" s="15"/>
      <c r="Q34" s="28"/>
      <c r="R34" s="15"/>
    </row>
    <row r="35" spans="1:18" ht="12" customHeight="1">
      <c r="A35" s="10"/>
      <c r="B35" s="55"/>
      <c r="H35" s="52"/>
      <c r="I35" s="15"/>
      <c r="J35" s="31" t="s">
        <v>27</v>
      </c>
      <c r="K35" s="77"/>
      <c r="L35" s="15"/>
      <c r="M35" s="32"/>
      <c r="N35" s="15"/>
      <c r="O35" s="33"/>
      <c r="P35" s="15"/>
      <c r="Q35" s="28"/>
      <c r="R35" s="15"/>
    </row>
    <row r="36" spans="1:18" ht="12" customHeight="1">
      <c r="A36" s="10"/>
      <c r="B36" s="55"/>
      <c r="E36" s="17" t="s">
        <v>186</v>
      </c>
      <c r="F36" s="319">
        <f>12*((C30*G30)+(C31*G31)+(C32*G32)+(C33*G33))</f>
        <v>0</v>
      </c>
      <c r="G36" s="319"/>
      <c r="H36" s="52"/>
      <c r="I36" s="15"/>
      <c r="J36" s="31" t="s">
        <v>28</v>
      </c>
      <c r="K36" s="78"/>
      <c r="L36" s="15"/>
      <c r="M36" s="32"/>
      <c r="N36" s="15"/>
      <c r="O36" s="33"/>
      <c r="P36" s="15"/>
      <c r="Q36" s="28"/>
      <c r="R36" s="15"/>
    </row>
    <row r="37" spans="1:18" ht="12" customHeight="1">
      <c r="A37" s="10"/>
      <c r="B37" s="55"/>
      <c r="E37" s="22" t="s">
        <v>187</v>
      </c>
      <c r="F37" s="310"/>
      <c r="G37" s="310"/>
      <c r="H37" s="52"/>
      <c r="I37" s="15"/>
      <c r="J37" s="45"/>
      <c r="K37" s="65">
        <f>K33+K34+K35+K36</f>
        <v>0</v>
      </c>
      <c r="L37" s="15"/>
      <c r="M37" s="10"/>
      <c r="N37" s="10"/>
      <c r="O37" s="10"/>
      <c r="P37" s="10"/>
      <c r="Q37" s="28"/>
      <c r="R37" s="15"/>
    </row>
    <row r="38" spans="1:18" ht="12" customHeight="1">
      <c r="A38" s="10"/>
      <c r="B38" s="55"/>
      <c r="E38" s="22" t="s">
        <v>189</v>
      </c>
      <c r="F38" s="320">
        <f>F36+F37</f>
        <v>0</v>
      </c>
      <c r="G38" s="320"/>
      <c r="H38" s="52"/>
      <c r="I38" s="15"/>
      <c r="J38" s="48" t="s">
        <v>25</v>
      </c>
      <c r="K38" s="18" t="s">
        <v>29</v>
      </c>
      <c r="L38" s="15"/>
      <c r="M38" s="18" t="s">
        <v>94</v>
      </c>
      <c r="N38" s="15"/>
      <c r="O38" s="18" t="s">
        <v>95</v>
      </c>
      <c r="P38" s="202"/>
      <c r="Q38" s="133" t="s">
        <v>203</v>
      </c>
      <c r="R38" s="34"/>
    </row>
    <row r="39" spans="1:18" ht="12" customHeight="1">
      <c r="A39" s="10"/>
      <c r="B39" s="56"/>
      <c r="C39" s="10"/>
      <c r="D39" s="10"/>
      <c r="E39" s="37"/>
      <c r="F39" s="47"/>
      <c r="G39" s="47"/>
      <c r="H39" s="57"/>
      <c r="I39" s="10"/>
      <c r="J39" s="31" t="s">
        <v>11</v>
      </c>
      <c r="K39" s="77"/>
      <c r="L39" s="15"/>
      <c r="M39" s="32"/>
      <c r="N39" s="15"/>
      <c r="O39" s="33"/>
      <c r="P39" s="203" t="str">
        <f>IF(ISBLANK(Aff_Studio_Rent), "", IF(Aff_Studio_Rent &gt; Q39, "&gt;", IF(Aff_Studio_Rent &lt; Q39, "&lt;", "=")))</f>
        <v/>
      </c>
      <c r="Q39" s="133" t="str">
        <f>IF(Utilities_Included="Yes",'Program Information    '!D28,IF(Utilities_Included="No",'Program Information    '!D29,IF(Utilities_Included="","")))</f>
        <v/>
      </c>
      <c r="R39" s="35"/>
    </row>
    <row r="40" spans="1:18" ht="12" customHeight="1">
      <c r="A40" s="10"/>
      <c r="B40" s="56"/>
      <c r="C40" s="10"/>
      <c r="D40" s="10"/>
      <c r="E40" s="22" t="s">
        <v>185</v>
      </c>
      <c r="F40" s="311"/>
      <c r="G40" s="311"/>
      <c r="H40" s="57"/>
      <c r="I40" s="10"/>
      <c r="J40" s="31" t="s">
        <v>26</v>
      </c>
      <c r="K40" s="77"/>
      <c r="L40" s="15"/>
      <c r="M40" s="32"/>
      <c r="N40" s="15"/>
      <c r="O40" s="33"/>
      <c r="P40" s="203" t="str">
        <f>IF(ISBLANK(Aff_1Bed_Rent), "", IF(Aff_1Bed_Rent &gt; Q40, "&gt;", IF(Aff_1Bed_Rent &lt; Q40, "&lt;", "=")))</f>
        <v/>
      </c>
      <c r="Q40" s="133" t="str">
        <f>IF(Utilities_Included="Yes",'Program Information    '!E28,IF(Utilities_Included="No",'Program Information    '!E29,IF(Utilities_Included="","")))</f>
        <v/>
      </c>
      <c r="R40" s="35"/>
    </row>
    <row r="41" spans="1:18" ht="12" customHeight="1">
      <c r="A41" s="10"/>
      <c r="B41" s="56"/>
      <c r="C41" s="10"/>
      <c r="D41" s="10"/>
      <c r="E41" s="22" t="s">
        <v>184</v>
      </c>
      <c r="F41" s="308"/>
      <c r="G41" s="308"/>
      <c r="H41" s="57"/>
      <c r="I41" s="10"/>
      <c r="J41" s="31" t="s">
        <v>27</v>
      </c>
      <c r="K41" s="77"/>
      <c r="L41" s="15"/>
      <c r="M41" s="32"/>
      <c r="N41" s="15"/>
      <c r="O41" s="33"/>
      <c r="P41" s="203" t="str">
        <f>IF(ISBLANK(Aff_2Bed_Rent), "", IF(Aff_2Bed_Rent &gt; Q41, "&gt;", IF(Aff_2Bed_Rent &lt; Q41, "&lt;", "=")))</f>
        <v/>
      </c>
      <c r="Q41" s="133" t="str">
        <f>IF(Utilities_Included="Yes",'Program Information    '!F28,IF(Utilities_Included="No",'Program Information    '!F29,IF(Utilities_Included="","")))</f>
        <v/>
      </c>
      <c r="R41" s="35"/>
    </row>
    <row r="42" spans="1:18" ht="12" customHeight="1">
      <c r="A42" s="10"/>
      <c r="B42" s="56"/>
      <c r="C42" s="10"/>
      <c r="D42" s="10"/>
      <c r="E42" s="22" t="s">
        <v>188</v>
      </c>
      <c r="F42" s="306">
        <f>F40*F41</f>
        <v>0</v>
      </c>
      <c r="G42" s="306"/>
      <c r="H42" s="57"/>
      <c r="I42" s="10"/>
      <c r="J42" s="31" t="s">
        <v>28</v>
      </c>
      <c r="K42" s="78"/>
      <c r="L42" s="15"/>
      <c r="M42" s="32"/>
      <c r="N42" s="15"/>
      <c r="O42" s="33"/>
      <c r="P42" s="203" t="str">
        <f>IF(ISBLANK(Aff_3Bed_Rent), "", IF(Aff_3Bed_Rent &gt; Q42, "&gt;", IF(Aff_3Bed_Rent &lt; Q42, "&lt;", "=")))</f>
        <v/>
      </c>
      <c r="Q42" s="133" t="str">
        <f>IF(Utilities_Included="Yes",'Program Information    '!G28,IF(Utilities_Included="No",'Program Information    '!G29,IF(Utilities_Included="","")))</f>
        <v/>
      </c>
      <c r="R42" s="35"/>
    </row>
    <row r="43" spans="1:18" ht="12" customHeight="1">
      <c r="A43" s="10"/>
      <c r="B43" s="58"/>
      <c r="C43" s="59"/>
      <c r="D43" s="59"/>
      <c r="E43" s="72"/>
      <c r="F43" s="72"/>
      <c r="G43" s="72"/>
      <c r="H43" s="73"/>
      <c r="I43" s="10"/>
      <c r="J43" s="45"/>
      <c r="K43" s="65">
        <f>K42+K41+K40+K39</f>
        <v>0</v>
      </c>
      <c r="L43" s="15"/>
      <c r="M43" s="15"/>
      <c r="N43" s="15"/>
      <c r="O43" s="15"/>
      <c r="P43" s="134"/>
      <c r="Q43" s="28"/>
      <c r="R43" s="15"/>
    </row>
    <row r="44" spans="1:18" ht="12.95" customHeight="1">
      <c r="A44" s="10"/>
      <c r="B44" s="10"/>
      <c r="C44" s="10"/>
      <c r="D44" s="10"/>
      <c r="H44" s="10"/>
      <c r="I44" s="10"/>
      <c r="J44" s="45" t="s">
        <v>120</v>
      </c>
      <c r="K44" s="79">
        <f>K43+K37</f>
        <v>0</v>
      </c>
      <c r="M44" s="10"/>
      <c r="N44" s="10"/>
      <c r="O44" s="10"/>
      <c r="P44" s="10"/>
      <c r="Q44" s="60"/>
    </row>
    <row r="45" spans="1:18" ht="12" customHeight="1">
      <c r="A45" s="10"/>
      <c r="B45" s="312" t="s">
        <v>220</v>
      </c>
      <c r="C45" s="313"/>
      <c r="D45" s="313"/>
      <c r="E45" s="313"/>
      <c r="F45" s="313"/>
      <c r="G45" s="313"/>
      <c r="H45" s="314"/>
      <c r="I45" s="10"/>
      <c r="J45" s="36"/>
      <c r="K45" s="10"/>
      <c r="M45" s="10"/>
      <c r="N45" s="10"/>
      <c r="O45" s="10"/>
      <c r="P45" s="10"/>
      <c r="Q45" s="28"/>
      <c r="R45" s="15"/>
    </row>
    <row r="46" spans="1:18" ht="12" customHeight="1">
      <c r="A46" s="10"/>
      <c r="B46" s="315"/>
      <c r="C46" s="316"/>
      <c r="D46" s="316"/>
      <c r="E46" s="316"/>
      <c r="F46" s="316"/>
      <c r="G46" s="316"/>
      <c r="H46" s="317"/>
      <c r="I46" s="10"/>
      <c r="J46" s="2"/>
      <c r="M46" s="17" t="s">
        <v>186</v>
      </c>
      <c r="N46" s="309">
        <f>12*((K33*O33)+(K34*O34)+(K35*O35)+(K36*O36)+(Aff_Studio_Num*Aff_Studio_Rent)+(Aff_1Bed_Num*Aff_1Bed_Rent)+(Aff_2Bed_Num*Aff_2Bed_Rent)+(Aff_3Bed_Num*Aff_3Bed_Rent))</f>
        <v>0</v>
      </c>
      <c r="O46" s="309"/>
      <c r="P46" s="61"/>
      <c r="Q46" s="28"/>
      <c r="R46" s="15"/>
    </row>
    <row r="47" spans="1:18" ht="12" customHeight="1">
      <c r="A47" s="10"/>
      <c r="B47" s="208"/>
      <c r="C47" s="209"/>
      <c r="D47" s="206" t="s">
        <v>191</v>
      </c>
      <c r="E47" s="210" t="str">
        <f>IF(Post_Total_Units,Post_Total_Units,"")</f>
        <v/>
      </c>
      <c r="F47" s="209"/>
      <c r="G47" s="135"/>
      <c r="H47" s="67"/>
      <c r="I47" s="10"/>
      <c r="J47" s="62"/>
      <c r="K47" s="10"/>
      <c r="M47" s="22" t="s">
        <v>187</v>
      </c>
      <c r="N47" s="310"/>
      <c r="O47" s="310"/>
      <c r="P47" s="61"/>
      <c r="Q47" s="28"/>
      <c r="R47" s="15"/>
    </row>
    <row r="48" spans="1:18" ht="12" customHeight="1">
      <c r="A48" s="10"/>
      <c r="B48" s="208"/>
      <c r="C48" s="209"/>
      <c r="D48" s="206" t="s">
        <v>206</v>
      </c>
      <c r="E48" s="210" t="str">
        <f>IFERROR(Zoning_Max_Units,"")</f>
        <v/>
      </c>
      <c r="F48" s="209"/>
      <c r="G48" s="135"/>
      <c r="H48" s="68"/>
      <c r="I48" s="10"/>
      <c r="J48" s="36"/>
      <c r="K48" s="15"/>
      <c r="L48" s="15"/>
      <c r="M48" s="22" t="s">
        <v>189</v>
      </c>
      <c r="N48" s="307">
        <f>N46+N47</f>
        <v>0</v>
      </c>
      <c r="O48" s="307"/>
      <c r="P48" s="61"/>
      <c r="Q48" s="28"/>
      <c r="R48" s="15"/>
    </row>
    <row r="49" spans="1:18" ht="12" customHeight="1">
      <c r="A49" s="10"/>
      <c r="B49" s="208"/>
      <c r="C49" s="209"/>
      <c r="D49" s="206" t="s">
        <v>109</v>
      </c>
      <c r="E49" s="210" t="str">
        <f>(IFERROR(E47-E48,""))</f>
        <v/>
      </c>
      <c r="F49" s="209"/>
      <c r="G49" s="135"/>
      <c r="H49" s="69"/>
      <c r="I49" s="10"/>
      <c r="J49" s="36"/>
      <c r="K49" s="10"/>
      <c r="L49" s="15"/>
      <c r="M49" s="37"/>
      <c r="N49" s="47"/>
      <c r="O49" s="47"/>
      <c r="P49" s="61"/>
      <c r="Q49" s="28"/>
      <c r="R49" s="15"/>
    </row>
    <row r="50" spans="1:18" ht="12" customHeight="1">
      <c r="A50" s="10"/>
      <c r="B50" s="208"/>
      <c r="C50" s="209"/>
      <c r="D50" s="206" t="s">
        <v>200</v>
      </c>
      <c r="E50" s="201" t="str">
        <f>IF(OR(E49="", E49=0), "", K43/E49)</f>
        <v/>
      </c>
      <c r="F50" s="205" t="str">
        <f>IF(OR(E50="", E50=0), "", IF(E50&gt;=0.5, "Yes", "No"))</f>
        <v/>
      </c>
      <c r="G50" s="209"/>
      <c r="H50" s="76"/>
      <c r="I50" s="10"/>
      <c r="J50" s="27"/>
      <c r="K50" s="10"/>
      <c r="L50" s="15"/>
      <c r="M50" s="22" t="s">
        <v>185</v>
      </c>
      <c r="N50" s="305"/>
      <c r="O50" s="305"/>
      <c r="P50" s="61"/>
      <c r="Q50" s="28"/>
      <c r="R50" s="15"/>
    </row>
    <row r="51" spans="1:18" ht="12" customHeight="1">
      <c r="A51" s="10"/>
      <c r="B51" s="208"/>
      <c r="C51" s="209"/>
      <c r="D51" s="206" t="s">
        <v>198</v>
      </c>
      <c r="E51" s="211" t="str">
        <f>IF(N29, N29,"")</f>
        <v/>
      </c>
      <c r="F51" s="205" t="str" cm="1">
        <f t="array" ref="F51">_xlfn.IFS(N29=20, "Yes",N29=15, "No",N29=10, "No",ISBLANK(N29),"")</f>
        <v/>
      </c>
      <c r="G51" s="209"/>
      <c r="H51" s="68"/>
      <c r="I51" s="10"/>
      <c r="J51" s="2"/>
      <c r="M51" s="22" t="s">
        <v>184</v>
      </c>
      <c r="N51" s="308"/>
      <c r="O51" s="308"/>
      <c r="P51" s="61"/>
      <c r="Q51" s="28"/>
      <c r="R51" s="15"/>
    </row>
    <row r="52" spans="1:18" ht="12" customHeight="1">
      <c r="A52" s="10"/>
      <c r="B52" s="75"/>
      <c r="C52" s="209"/>
      <c r="D52" s="206" t="s">
        <v>205</v>
      </c>
      <c r="E52" s="209"/>
      <c r="F52" s="205" t="str" cm="1">
        <f t="array" ref="F52">IF(SUMPRODUCT(--(P39:P42&lt;&gt;""))=0, "", IF(SUMPRODUCT(--ISNUMBER(SEARCH("&gt;", P39:P42)))&gt;0, "No", "Yes"))</f>
        <v/>
      </c>
      <c r="G52" s="74"/>
      <c r="H52" s="68"/>
      <c r="I52" s="10"/>
      <c r="J52" s="2"/>
      <c r="M52" s="22" t="s">
        <v>188</v>
      </c>
      <c r="N52" s="306">
        <f>N50*N51</f>
        <v>0</v>
      </c>
      <c r="O52" s="306"/>
      <c r="P52" s="70"/>
      <c r="Q52" s="28"/>
      <c r="R52" s="15"/>
    </row>
    <row r="53" spans="1:18" ht="12.75" customHeight="1">
      <c r="B53" s="204" t="str">
        <f>IF(OR(ISBLANK(F50), ISBLANK(F51), ISBLANK(F52)), "", IF(OR(EXACT(LOWER(F50), "no"), EXACT(LOWER(F51), "no"), EXACT(LOWER(F52), "no")), "Minimum critera not met. Fill out Worksheet B - Project Detail", ""))</f>
        <v/>
      </c>
      <c r="C53" s="212"/>
      <c r="D53" s="212"/>
      <c r="E53" s="212"/>
      <c r="F53" s="212"/>
      <c r="G53" s="212"/>
      <c r="H53" s="213"/>
      <c r="J53" s="63"/>
      <c r="K53" s="64"/>
      <c r="L53" s="64"/>
      <c r="M53" s="64"/>
      <c r="N53" s="64"/>
      <c r="O53" s="64"/>
      <c r="P53" s="64"/>
      <c r="Q53" s="66"/>
    </row>
    <row r="54" spans="1:18" ht="8.1" customHeight="1"/>
  </sheetData>
  <sheetProtection algorithmName="SHA-512" hashValue="kIBzQ0JBhgQhLN1N1VvDndh1JH+3ZttMeqckZ+3XwqYOk90LewZNxHr5dUXe0XUWfQlmq5KJhBV2ktzqfHKOlA==" saltValue="YMig8LjugM7gH279ra+/Vg==" spinCount="100000" sheet="1" objects="1" scenarios="1" selectLockedCells="1"/>
  <mergeCells count="46">
    <mergeCell ref="K14:L14"/>
    <mergeCell ref="B45:H46"/>
    <mergeCell ref="N28:O28"/>
    <mergeCell ref="N29:O29"/>
    <mergeCell ref="N30:O30"/>
    <mergeCell ref="F36:G36"/>
    <mergeCell ref="F38:G38"/>
    <mergeCell ref="F37:G37"/>
    <mergeCell ref="F40:G40"/>
    <mergeCell ref="F41:G41"/>
    <mergeCell ref="F42:G42"/>
    <mergeCell ref="C14:H14"/>
    <mergeCell ref="C15:H15"/>
    <mergeCell ref="N21:O21"/>
    <mergeCell ref="N23:O23"/>
    <mergeCell ref="N24:O24"/>
    <mergeCell ref="N50:O50"/>
    <mergeCell ref="N52:O52"/>
    <mergeCell ref="N48:O48"/>
    <mergeCell ref="N51:O51"/>
    <mergeCell ref="N46:O46"/>
    <mergeCell ref="N47:O47"/>
    <mergeCell ref="F26:G26"/>
    <mergeCell ref="N26:O26"/>
    <mergeCell ref="N22:O22"/>
    <mergeCell ref="N27:O27"/>
    <mergeCell ref="F22:G22"/>
    <mergeCell ref="F23:G23"/>
    <mergeCell ref="F24:G24"/>
    <mergeCell ref="F27:G27"/>
    <mergeCell ref="F21:G21"/>
    <mergeCell ref="F25:G25"/>
    <mergeCell ref="K1:Q1"/>
    <mergeCell ref="C13:H13"/>
    <mergeCell ref="L8:Q8"/>
    <mergeCell ref="L9:Q9"/>
    <mergeCell ref="L5:Q5"/>
    <mergeCell ref="L6:Q6"/>
    <mergeCell ref="C7:H7"/>
    <mergeCell ref="C6:H6"/>
    <mergeCell ref="C5:H5"/>
    <mergeCell ref="L7:Q7"/>
    <mergeCell ref="C8:H8"/>
    <mergeCell ref="K13:L13"/>
    <mergeCell ref="C9:H9"/>
    <mergeCell ref="N25:O25"/>
  </mergeCells>
  <conditionalFormatting sqref="C30:C33 E30:E33 G30:G33 K33:K36 M33:M36 O33:O36 K39:K42 M39:M42 O39:O42">
    <cfRule type="containsBlanks" dxfId="58" priority="102">
      <formula>LEN(TRIM(C30))=0</formula>
    </cfRule>
  </conditionalFormatting>
  <conditionalFormatting sqref="C5:H9">
    <cfRule type="containsBlanks" dxfId="57" priority="20">
      <formula>LEN(TRIM(C5))=0</formula>
    </cfRule>
  </conditionalFormatting>
  <conditionalFormatting sqref="C13:H15">
    <cfRule type="containsBlanks" dxfId="56" priority="30">
      <formula>LEN(TRIM(C13))=0</formula>
    </cfRule>
  </conditionalFormatting>
  <conditionalFormatting sqref="F21:G27">
    <cfRule type="containsBlanks" dxfId="55" priority="17">
      <formula>LEN(TRIM(F21))=0</formula>
    </cfRule>
  </conditionalFormatting>
  <conditionalFormatting sqref="F37:G37">
    <cfRule type="containsBlanks" dxfId="54" priority="4">
      <formula>LEN(TRIM(F37))=0</formula>
    </cfRule>
  </conditionalFormatting>
  <conditionalFormatting sqref="F40:G41">
    <cfRule type="containsBlanks" dxfId="53" priority="9">
      <formula>LEN(TRIM(F40))=0</formula>
    </cfRule>
  </conditionalFormatting>
  <conditionalFormatting sqref="K13:L14">
    <cfRule type="containsBlanks" dxfId="52" priority="2">
      <formula>LEN(TRIM(K13))=0</formula>
    </cfRule>
  </conditionalFormatting>
  <conditionalFormatting sqref="L5:Q9">
    <cfRule type="containsBlanks" dxfId="51" priority="75">
      <formula>LEN(TRIM(L5))=0</formula>
    </cfRule>
  </conditionalFormatting>
  <conditionalFormatting sqref="N21:O30">
    <cfRule type="containsBlanks" dxfId="50" priority="19">
      <formula>LEN(TRIM(N21))=0</formula>
    </cfRule>
  </conditionalFormatting>
  <conditionalFormatting sqref="N47:O47">
    <cfRule type="containsBlanks" dxfId="49" priority="8">
      <formula>LEN(TRIM(N47))=0</formula>
    </cfRule>
  </conditionalFormatting>
  <conditionalFormatting sqref="N50:O51">
    <cfRule type="containsBlanks" dxfId="48" priority="6">
      <formula>LEN(TRIM(N50))=0</formula>
    </cfRule>
  </conditionalFormatting>
  <conditionalFormatting sqref="P39:P42">
    <cfRule type="containsText" dxfId="47" priority="1" operator="containsText" text="&gt;">
      <formula>NOT(ISERROR(SEARCH("&gt;",P39)))</formula>
    </cfRule>
  </conditionalFormatting>
  <dataValidations count="6">
    <dataValidation type="list" allowBlank="1" showErrorMessage="1" promptTitle="Select from List" sqref="C8:H8" xr:uid="{2A54C74B-6CC9-0B43-9D7D-6875FEC5278F}">
      <formula1>"Owner, Developer, Builder, Architect, Consultant"</formula1>
    </dataValidation>
    <dataValidation type="list" allowBlank="1" showInputMessage="1" showErrorMessage="1" sqref="N24:P24" xr:uid="{20D1220A-16E4-7840-BF39-A76EC45E7A5B}">
      <formula1>"Wood, Concrete"</formula1>
    </dataValidation>
    <dataValidation type="list" allowBlank="1" showInputMessage="1" showErrorMessage="1" sqref="F24:G24" xr:uid="{EB5A29C6-B3DF-3644-A517-33135DECCC61}">
      <formula1>"Concrete, Wood"</formula1>
    </dataValidation>
    <dataValidation type="list" allowBlank="1" showInputMessage="1" showErrorMessage="1" sqref="K13 N13" xr:uid="{02728441-1275-AA43-AB11-FA0FBABC1CF0}">
      <formula1>"RMF-L, RMU, TOD"</formula1>
    </dataValidation>
    <dataValidation type="list" allowBlank="1" showInputMessage="1" showErrorMessage="1" sqref="N28:P28 N30:P30" xr:uid="{B351F7E9-D3CC-2841-AA29-CB0F8C22A0F0}">
      <formula1>"Yes, No"</formula1>
    </dataValidation>
    <dataValidation type="list" allowBlank="1" showInputMessage="1" showErrorMessage="1" sqref="N29:P29" xr:uid="{6BB20AED-8145-B445-8480-3907CE9C6496}">
      <formula1>"10, 15, 20"</formula1>
    </dataValidation>
  </dataValidations>
  <pageMargins left="0.7" right="0.7" top="0.75" bottom="0.48732943469785572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33D0F-6932-A94F-8127-252325D8A494}">
  <sheetPr codeName="Sheet3">
    <tabColor rgb="FF00669B"/>
  </sheetPr>
  <dimension ref="B1:K80"/>
  <sheetViews>
    <sheetView showGridLines="0" zoomScale="150" zoomScaleNormal="150" zoomScalePageLayoutView="150" workbookViewId="0">
      <selection activeCell="D22" sqref="D22"/>
    </sheetView>
  </sheetViews>
  <sheetFormatPr defaultColWidth="10.6640625" defaultRowHeight="12" customHeight="1"/>
  <cols>
    <col min="1" max="1" width="1.6640625" style="227" customWidth="1"/>
    <col min="2" max="2" width="3.6640625" style="227" customWidth="1"/>
    <col min="3" max="3" width="37.5" style="227" customWidth="1"/>
    <col min="4" max="4" width="13.5" style="227" customWidth="1"/>
    <col min="5" max="5" width="3.6640625" style="231" customWidth="1"/>
    <col min="6" max="6" width="7.6640625" style="231" customWidth="1"/>
    <col min="7" max="7" width="3.6640625" style="227" customWidth="1"/>
    <col min="8" max="8" width="37.5" style="232" customWidth="1"/>
    <col min="9" max="9" width="12.6640625" style="227" customWidth="1"/>
    <col min="10" max="10" width="3.6640625" style="227" customWidth="1"/>
    <col min="11" max="11" width="1.6640625" style="227" customWidth="1"/>
    <col min="12" max="16384" width="10.6640625" style="227"/>
  </cols>
  <sheetData>
    <row r="1" spans="2:10" ht="48" customHeight="1">
      <c r="B1" s="266" t="s">
        <v>81</v>
      </c>
      <c r="C1" s="224"/>
      <c r="D1" s="225"/>
      <c r="E1" s="226"/>
      <c r="F1" s="226"/>
      <c r="G1" s="224"/>
      <c r="H1" s="321"/>
      <c r="I1" s="321"/>
      <c r="J1" s="224"/>
    </row>
    <row r="2" spans="2:10" s="142" customFormat="1" ht="20.100000000000001" customHeight="1">
      <c r="B2" s="141" t="s">
        <v>222</v>
      </c>
      <c r="H2" s="143"/>
    </row>
    <row r="3" spans="2:10" s="142" customFormat="1" ht="24" customHeight="1">
      <c r="B3" s="322" t="s">
        <v>70</v>
      </c>
      <c r="C3" s="323"/>
      <c r="D3" s="263"/>
      <c r="E3" s="264"/>
      <c r="F3" s="265"/>
      <c r="G3" s="283" t="s">
        <v>76</v>
      </c>
      <c r="H3" s="284"/>
      <c r="I3" s="285"/>
      <c r="J3" s="228"/>
    </row>
    <row r="4" spans="2:10" ht="12" customHeight="1">
      <c r="B4" s="229"/>
      <c r="E4" s="230"/>
      <c r="G4" s="229"/>
      <c r="J4" s="233"/>
    </row>
    <row r="5" spans="2:10" ht="12" customHeight="1">
      <c r="B5" s="229"/>
      <c r="C5" s="287" t="s">
        <v>19</v>
      </c>
      <c r="E5" s="230"/>
      <c r="G5" s="234"/>
      <c r="H5" s="286" t="s">
        <v>150</v>
      </c>
      <c r="J5" s="233"/>
    </row>
    <row r="6" spans="2:10" ht="12" customHeight="1">
      <c r="B6" s="229"/>
      <c r="C6" s="232" t="s">
        <v>46</v>
      </c>
      <c r="D6" s="235"/>
      <c r="E6" s="230"/>
      <c r="G6" s="229"/>
      <c r="H6" s="232" t="s">
        <v>11</v>
      </c>
      <c r="I6" s="236">
        <f>12*(('A - Application      '!O33*'A - Application      '!K33)+('A - Application      '!O39*'A - Application      '!K39))</f>
        <v>0</v>
      </c>
      <c r="J6" s="230"/>
    </row>
    <row r="7" spans="2:10" ht="12" customHeight="1">
      <c r="B7" s="229"/>
      <c r="C7" s="232" t="s">
        <v>45</v>
      </c>
      <c r="D7" s="235"/>
      <c r="E7" s="230"/>
      <c r="G7" s="229"/>
      <c r="H7" s="232" t="s">
        <v>16</v>
      </c>
      <c r="I7" s="236">
        <f>12*(('A - Application      '!O34*'A - Application      '!K34)+('A - Application      '!O40*'A - Application      '!K40))</f>
        <v>0</v>
      </c>
      <c r="J7" s="230"/>
    </row>
    <row r="8" spans="2:10" ht="12" customHeight="1">
      <c r="B8" s="229"/>
      <c r="C8" s="232" t="s">
        <v>37</v>
      </c>
      <c r="D8" s="156">
        <f>SUM(D6:D7)</f>
        <v>0</v>
      </c>
      <c r="E8" s="230"/>
      <c r="G8" s="229"/>
      <c r="H8" s="232" t="s">
        <v>61</v>
      </c>
      <c r="I8" s="236">
        <f>12*(('A - Application      '!O35*'A - Application      '!K35)+('A - Application      '!O41*'A - Application      '!K41))</f>
        <v>0</v>
      </c>
      <c r="J8" s="230"/>
    </row>
    <row r="9" spans="2:10" ht="12" customHeight="1">
      <c r="B9" s="229"/>
      <c r="E9" s="233"/>
      <c r="F9" s="227"/>
      <c r="G9" s="229"/>
      <c r="H9" s="232" t="s">
        <v>62</v>
      </c>
      <c r="I9" s="236">
        <f>12*(('A - Application      '!O36*'A - Application      '!K36+('A - Application      '!O42*'A - Application      '!K42)))</f>
        <v>0</v>
      </c>
      <c r="J9" s="230"/>
    </row>
    <row r="10" spans="2:10" ht="12" customHeight="1">
      <c r="B10" s="229"/>
      <c r="C10" s="232" t="s">
        <v>119</v>
      </c>
      <c r="D10" s="235"/>
      <c r="E10" s="233"/>
      <c r="F10" s="227"/>
      <c r="G10" s="229"/>
      <c r="H10" s="232" t="s">
        <v>147</v>
      </c>
      <c r="I10" s="156">
        <f>SUM(I6:I9)</f>
        <v>0</v>
      </c>
      <c r="J10" s="230"/>
    </row>
    <row r="11" spans="2:10" ht="12" customHeight="1">
      <c r="B11" s="229"/>
      <c r="C11" s="232" t="s">
        <v>78</v>
      </c>
      <c r="D11" s="235"/>
      <c r="E11" s="230"/>
      <c r="G11" s="229"/>
      <c r="H11" s="232" t="s">
        <v>54</v>
      </c>
      <c r="I11" s="235"/>
      <c r="J11" s="230"/>
    </row>
    <row r="12" spans="2:10" ht="12" customHeight="1">
      <c r="B12" s="229"/>
      <c r="C12" s="232" t="s">
        <v>50</v>
      </c>
      <c r="D12" s="156">
        <f>SUM(D10:D11)</f>
        <v>0</v>
      </c>
      <c r="E12" s="230"/>
      <c r="G12" s="229"/>
      <c r="H12" s="232" t="s">
        <v>58</v>
      </c>
      <c r="I12" s="235"/>
      <c r="J12" s="230"/>
    </row>
    <row r="13" spans="2:10" ht="12" customHeight="1">
      <c r="B13" s="229"/>
      <c r="C13" s="231"/>
      <c r="D13" s="156"/>
      <c r="E13" s="230"/>
      <c r="G13" s="229"/>
      <c r="H13" s="232" t="s">
        <v>64</v>
      </c>
      <c r="I13" s="235"/>
      <c r="J13" s="230"/>
    </row>
    <row r="14" spans="2:10" ht="12" customHeight="1">
      <c r="B14" s="229"/>
      <c r="C14" s="232" t="s">
        <v>34</v>
      </c>
      <c r="D14" s="235"/>
      <c r="E14" s="233"/>
      <c r="F14" s="227"/>
      <c r="G14" s="229"/>
      <c r="H14" s="237" t="s">
        <v>63</v>
      </c>
      <c r="I14" s="235"/>
      <c r="J14" s="230"/>
    </row>
    <row r="15" spans="2:10" ht="12" customHeight="1">
      <c r="B15" s="229"/>
      <c r="C15" s="232" t="s">
        <v>47</v>
      </c>
      <c r="D15" s="235"/>
      <c r="E15" s="233"/>
      <c r="F15" s="227"/>
      <c r="G15" s="229"/>
      <c r="H15" s="237" t="s">
        <v>63</v>
      </c>
      <c r="I15" s="235"/>
      <c r="J15" s="230"/>
    </row>
    <row r="16" spans="2:10" ht="12" customHeight="1">
      <c r="B16" s="229"/>
      <c r="C16" s="232" t="s">
        <v>48</v>
      </c>
      <c r="D16" s="156">
        <f>SUM(D14:D15)</f>
        <v>0</v>
      </c>
      <c r="E16" s="230"/>
      <c r="G16" s="229"/>
      <c r="H16" s="232" t="s">
        <v>65</v>
      </c>
      <c r="I16" s="156">
        <f>I10+I11+I12+I13+I14+I15</f>
        <v>0</v>
      </c>
      <c r="J16" s="230"/>
    </row>
    <row r="17" spans="2:10" ht="12" customHeight="1">
      <c r="B17" s="229"/>
      <c r="C17" s="231"/>
      <c r="D17" s="156"/>
      <c r="E17" s="230"/>
      <c r="G17" s="229"/>
      <c r="J17" s="230"/>
    </row>
    <row r="18" spans="2:10" ht="12" customHeight="1">
      <c r="B18" s="229"/>
      <c r="C18" s="232" t="s">
        <v>74</v>
      </c>
      <c r="D18" s="235"/>
      <c r="E18" s="233"/>
      <c r="F18" s="227"/>
      <c r="G18" s="229"/>
      <c r="H18" s="232" t="s">
        <v>72</v>
      </c>
      <c r="I18" s="235"/>
      <c r="J18" s="230"/>
    </row>
    <row r="19" spans="2:10" ht="12" customHeight="1">
      <c r="B19" s="229"/>
      <c r="D19" s="158" t="str">
        <f>IF(D18=Post_Cost,"", "Must match Construction Cost on Excel Sheet Tab labeled A-Application.")</f>
        <v/>
      </c>
      <c r="E19" s="233"/>
      <c r="F19" s="227"/>
      <c r="G19" s="229"/>
      <c r="H19" s="232" t="s">
        <v>68</v>
      </c>
      <c r="I19" s="235"/>
      <c r="J19" s="230"/>
    </row>
    <row r="20" spans="2:10" ht="12" customHeight="1">
      <c r="B20" s="229"/>
      <c r="C20" s="232" t="s">
        <v>39</v>
      </c>
      <c r="D20" s="235"/>
      <c r="E20" s="230"/>
      <c r="G20" s="229"/>
      <c r="J20" s="238"/>
    </row>
    <row r="21" spans="2:10" ht="12" customHeight="1">
      <c r="B21" s="229"/>
      <c r="C21" s="232" t="s">
        <v>44</v>
      </c>
      <c r="D21" s="235"/>
      <c r="E21" s="230"/>
      <c r="G21" s="229"/>
      <c r="H21" s="232" t="s">
        <v>66</v>
      </c>
      <c r="I21" s="156">
        <f>I16-I18+I19</f>
        <v>0</v>
      </c>
      <c r="J21" s="230"/>
    </row>
    <row r="22" spans="2:10" ht="12" customHeight="1">
      <c r="B22" s="229"/>
      <c r="C22" s="232" t="s">
        <v>35</v>
      </c>
      <c r="D22" s="235"/>
      <c r="E22" s="233"/>
      <c r="F22" s="227"/>
      <c r="G22" s="229"/>
      <c r="J22" s="230"/>
    </row>
    <row r="23" spans="2:10" ht="12" customHeight="1">
      <c r="B23" s="229"/>
      <c r="C23" s="232" t="s">
        <v>38</v>
      </c>
      <c r="D23" s="156">
        <f>SUM(D20:D22)</f>
        <v>0</v>
      </c>
      <c r="E23" s="233"/>
      <c r="F23" s="227"/>
      <c r="G23" s="229"/>
      <c r="H23" s="286" t="s">
        <v>154</v>
      </c>
      <c r="J23" s="230"/>
    </row>
    <row r="24" spans="2:10" ht="12" customHeight="1">
      <c r="B24" s="229"/>
      <c r="C24" s="231"/>
      <c r="D24" s="156"/>
      <c r="E24" s="230"/>
      <c r="G24" s="229"/>
      <c r="H24" s="232" t="s">
        <v>43</v>
      </c>
      <c r="I24" s="235"/>
      <c r="J24" s="230"/>
    </row>
    <row r="25" spans="2:10" ht="12" customHeight="1">
      <c r="B25" s="229"/>
      <c r="C25" s="232" t="s">
        <v>20</v>
      </c>
      <c r="D25" s="235"/>
      <c r="E25" s="230"/>
      <c r="G25" s="234"/>
      <c r="H25" s="232" t="s">
        <v>56</v>
      </c>
      <c r="I25" s="235"/>
      <c r="J25" s="230"/>
    </row>
    <row r="26" spans="2:10" ht="12" customHeight="1">
      <c r="B26" s="229"/>
      <c r="C26" s="232" t="s">
        <v>36</v>
      </c>
      <c r="D26" s="235"/>
      <c r="E26" s="230"/>
      <c r="G26" s="229"/>
      <c r="H26" s="232" t="s">
        <v>21</v>
      </c>
      <c r="I26" s="235"/>
      <c r="J26" s="230"/>
    </row>
    <row r="27" spans="2:10" ht="12" customHeight="1">
      <c r="B27" s="229"/>
      <c r="C27" s="232" t="s">
        <v>40</v>
      </c>
      <c r="D27" s="156">
        <f>SUM(D25:D26)</f>
        <v>0</v>
      </c>
      <c r="E27" s="233"/>
      <c r="F27" s="227"/>
      <c r="G27" s="229"/>
      <c r="H27" s="232" t="s">
        <v>64</v>
      </c>
      <c r="I27" s="235"/>
      <c r="J27" s="230"/>
    </row>
    <row r="28" spans="2:10" ht="12" customHeight="1">
      <c r="B28" s="229"/>
      <c r="C28" s="231"/>
      <c r="D28" s="156"/>
      <c r="E28" s="233"/>
      <c r="F28" s="227"/>
      <c r="G28" s="229"/>
      <c r="H28" s="232" t="s">
        <v>42</v>
      </c>
      <c r="I28" s="235"/>
      <c r="J28" s="230"/>
    </row>
    <row r="29" spans="2:10" ht="12" customHeight="1">
      <c r="B29" s="229"/>
      <c r="C29" s="232" t="s">
        <v>82</v>
      </c>
      <c r="D29" s="235"/>
      <c r="E29" s="230"/>
      <c r="G29" s="229"/>
      <c r="H29" s="232" t="s">
        <v>55</v>
      </c>
      <c r="I29" s="235"/>
      <c r="J29" s="230"/>
    </row>
    <row r="30" spans="2:10" ht="12" customHeight="1">
      <c r="B30" s="229"/>
      <c r="C30" s="237" t="s">
        <v>63</v>
      </c>
      <c r="D30" s="235"/>
      <c r="E30" s="230"/>
      <c r="G30" s="229"/>
      <c r="H30" s="232" t="s">
        <v>131</v>
      </c>
      <c r="I30" s="235"/>
      <c r="J30" s="230"/>
    </row>
    <row r="31" spans="2:10" ht="12" customHeight="1">
      <c r="B31" s="229"/>
      <c r="C31" s="237" t="s">
        <v>63</v>
      </c>
      <c r="D31" s="235"/>
      <c r="E31" s="230"/>
      <c r="G31" s="229"/>
      <c r="H31" s="232" t="s">
        <v>67</v>
      </c>
      <c r="I31" s="235"/>
      <c r="J31" s="230"/>
    </row>
    <row r="32" spans="2:10" ht="12" customHeight="1">
      <c r="B32" s="229"/>
      <c r="C32" s="239" t="s">
        <v>118</v>
      </c>
      <c r="D32" s="156">
        <f>SUM(D29:D31)</f>
        <v>0</v>
      </c>
      <c r="E32" s="230"/>
      <c r="G32" s="229"/>
      <c r="H32" s="232" t="s">
        <v>57</v>
      </c>
      <c r="I32" s="235"/>
      <c r="J32" s="230"/>
    </row>
    <row r="33" spans="2:11" ht="12" customHeight="1">
      <c r="B33" s="229"/>
      <c r="C33" s="232"/>
      <c r="D33" s="214"/>
      <c r="E33" s="230"/>
      <c r="G33" s="229"/>
      <c r="H33" s="237" t="s">
        <v>130</v>
      </c>
      <c r="I33" s="235"/>
      <c r="J33" s="230"/>
    </row>
    <row r="34" spans="2:11" ht="12" customHeight="1">
      <c r="B34" s="229"/>
      <c r="C34" s="232" t="s">
        <v>77</v>
      </c>
      <c r="D34" s="235"/>
      <c r="E34" s="233"/>
      <c r="F34" s="227"/>
      <c r="G34" s="229"/>
      <c r="H34" s="232" t="s">
        <v>112</v>
      </c>
      <c r="I34" s="235"/>
      <c r="J34" s="230"/>
    </row>
    <row r="35" spans="2:11" ht="12" customHeight="1">
      <c r="B35" s="229"/>
      <c r="C35" s="232" t="s">
        <v>49</v>
      </c>
      <c r="D35" s="235"/>
      <c r="E35" s="233"/>
      <c r="F35" s="227"/>
      <c r="G35" s="229"/>
      <c r="H35" s="237" t="s">
        <v>63</v>
      </c>
      <c r="I35" s="235"/>
      <c r="J35" s="230"/>
    </row>
    <row r="36" spans="2:11" ht="12" customHeight="1">
      <c r="B36" s="229"/>
      <c r="C36" s="232" t="s">
        <v>41</v>
      </c>
      <c r="D36" s="156">
        <f>SUM(D34:D35)</f>
        <v>0</v>
      </c>
      <c r="E36" s="230"/>
      <c r="G36" s="229"/>
      <c r="H36" s="237" t="s">
        <v>63</v>
      </c>
      <c r="I36" s="235"/>
      <c r="J36" s="230"/>
    </row>
    <row r="37" spans="2:11" ht="12" customHeight="1">
      <c r="B37" s="229"/>
      <c r="C37" s="231"/>
      <c r="D37" s="156"/>
      <c r="E37" s="230"/>
      <c r="G37" s="229"/>
      <c r="H37" s="232" t="s">
        <v>22</v>
      </c>
      <c r="I37" s="236">
        <f>SUM(I24:I36)</f>
        <v>0</v>
      </c>
      <c r="J37" s="230"/>
    </row>
    <row r="38" spans="2:11" ht="12" customHeight="1">
      <c r="B38" s="229"/>
      <c r="C38" s="232" t="s">
        <v>51</v>
      </c>
      <c r="D38" s="235"/>
      <c r="E38" s="233"/>
      <c r="F38" s="227"/>
      <c r="G38" s="229"/>
      <c r="I38" s="240"/>
      <c r="J38" s="230"/>
    </row>
    <row r="39" spans="2:11" ht="12" customHeight="1">
      <c r="B39" s="229"/>
      <c r="C39" s="232" t="s">
        <v>52</v>
      </c>
      <c r="D39" s="235"/>
      <c r="E39" s="233"/>
      <c r="F39" s="227"/>
      <c r="G39" s="229"/>
      <c r="H39" s="239" t="s">
        <v>193</v>
      </c>
      <c r="I39" s="241">
        <f>I21-I37</f>
        <v>0</v>
      </c>
      <c r="J39" s="230"/>
    </row>
    <row r="40" spans="2:11" ht="12" customHeight="1">
      <c r="B40" s="229"/>
      <c r="E40" s="230"/>
      <c r="G40" s="229"/>
      <c r="J40" s="230"/>
    </row>
    <row r="41" spans="2:11" ht="12" customHeight="1" thickBot="1">
      <c r="B41" s="229"/>
      <c r="C41" s="232" t="s">
        <v>53</v>
      </c>
      <c r="D41" s="242">
        <f>D8+D12+D16+D18+D23+D27+D32+D36+D38+D39</f>
        <v>0</v>
      </c>
      <c r="E41" s="230"/>
      <c r="G41" s="229"/>
      <c r="H41" s="239" t="s">
        <v>192</v>
      </c>
      <c r="I41" s="235"/>
      <c r="J41" s="230"/>
    </row>
    <row r="42" spans="2:11" ht="12" customHeight="1" thickTop="1">
      <c r="B42" s="229"/>
      <c r="E42" s="230"/>
      <c r="G42" s="229"/>
      <c r="H42" s="227"/>
      <c r="J42" s="230"/>
    </row>
    <row r="43" spans="2:11" ht="12" customHeight="1">
      <c r="B43" s="229"/>
      <c r="C43" s="287" t="s">
        <v>71</v>
      </c>
      <c r="E43" s="233"/>
      <c r="F43" s="227"/>
      <c r="G43" s="243"/>
      <c r="H43" s="244"/>
      <c r="I43" s="245"/>
      <c r="J43" s="246"/>
    </row>
    <row r="44" spans="2:11" ht="12" customHeight="1">
      <c r="B44" s="229"/>
      <c r="C44" s="232" t="s">
        <v>60</v>
      </c>
      <c r="D44" s="235"/>
      <c r="E44" s="233"/>
      <c r="F44" s="227"/>
      <c r="G44" s="247"/>
      <c r="H44" s="286" t="s">
        <v>143</v>
      </c>
      <c r="J44" s="248"/>
    </row>
    <row r="45" spans="2:11" ht="12" customHeight="1">
      <c r="B45" s="229"/>
      <c r="C45" s="232" t="s">
        <v>59</v>
      </c>
      <c r="D45" s="249"/>
      <c r="E45" s="230"/>
      <c r="G45" s="247"/>
      <c r="H45" s="232" t="s">
        <v>153</v>
      </c>
      <c r="I45" s="236">
        <f>I41+NOI</f>
        <v>0</v>
      </c>
      <c r="J45" s="248"/>
    </row>
    <row r="46" spans="2:11" ht="12" customHeight="1">
      <c r="B46" s="229"/>
      <c r="C46" s="232" t="s">
        <v>210</v>
      </c>
      <c r="D46" s="235"/>
      <c r="E46" s="233"/>
      <c r="F46" s="227"/>
      <c r="G46" s="247"/>
      <c r="H46" s="232" t="s">
        <v>79</v>
      </c>
      <c r="I46" s="235"/>
      <c r="J46" s="248"/>
    </row>
    <row r="47" spans="2:11" ht="12" customHeight="1" thickBot="1">
      <c r="B47" s="229"/>
      <c r="C47" s="232" t="s">
        <v>75</v>
      </c>
      <c r="D47" s="172">
        <f>SUM(D44:D46)</f>
        <v>0</v>
      </c>
      <c r="E47" s="230"/>
      <c r="G47" s="247"/>
      <c r="H47" s="232" t="s">
        <v>69</v>
      </c>
      <c r="I47" s="236">
        <f>I45-I46</f>
        <v>0</v>
      </c>
      <c r="J47" s="248"/>
      <c r="K47" s="250"/>
    </row>
    <row r="48" spans="2:11" ht="12" customHeight="1" thickTop="1">
      <c r="B48" s="229"/>
      <c r="E48" s="230"/>
      <c r="G48" s="247"/>
      <c r="H48" s="232" t="s">
        <v>73</v>
      </c>
      <c r="I48" s="251"/>
      <c r="J48" s="248"/>
    </row>
    <row r="49" spans="2:10" ht="12" customHeight="1">
      <c r="B49" s="229"/>
      <c r="D49" s="252" t="str">
        <f>IF(D47=Devlopment_Budget, "", "Development Costs must equal Development Sources")</f>
        <v/>
      </c>
      <c r="E49" s="230"/>
      <c r="G49" s="247"/>
      <c r="H49" s="232" t="s">
        <v>98</v>
      </c>
      <c r="I49" s="253"/>
      <c r="J49" s="254"/>
    </row>
    <row r="50" spans="2:10" ht="12" customHeight="1">
      <c r="B50" s="229"/>
      <c r="E50" s="233"/>
      <c r="F50" s="227"/>
      <c r="G50" s="247"/>
      <c r="H50" s="232" t="s">
        <v>144</v>
      </c>
      <c r="I50" s="255"/>
      <c r="J50" s="254"/>
    </row>
    <row r="51" spans="2:10" ht="12" customHeight="1">
      <c r="B51" s="256"/>
      <c r="C51" s="257"/>
      <c r="D51" s="257"/>
      <c r="E51" s="258"/>
      <c r="F51" s="227"/>
      <c r="G51" s="259"/>
      <c r="H51" s="260"/>
      <c r="I51" s="261"/>
      <c r="J51" s="262"/>
    </row>
    <row r="52" spans="2:10" ht="12" customHeight="1">
      <c r="E52" s="227"/>
      <c r="F52" s="227"/>
    </row>
    <row r="53" spans="2:10" ht="12" customHeight="1">
      <c r="E53" s="227"/>
      <c r="F53" s="227"/>
    </row>
    <row r="54" spans="2:10" ht="12" customHeight="1">
      <c r="E54" s="227"/>
      <c r="F54" s="227"/>
    </row>
    <row r="55" spans="2:10" ht="12" customHeight="1">
      <c r="E55" s="227"/>
      <c r="F55" s="227"/>
    </row>
    <row r="56" spans="2:10" ht="12" customHeight="1">
      <c r="E56" s="227"/>
      <c r="F56" s="227"/>
    </row>
    <row r="57" spans="2:10" ht="12" customHeight="1">
      <c r="E57" s="227"/>
      <c r="F57" s="227"/>
    </row>
    <row r="58" spans="2:10" ht="12" customHeight="1">
      <c r="E58" s="227"/>
      <c r="F58" s="227"/>
    </row>
    <row r="59" spans="2:10" ht="12" customHeight="1">
      <c r="E59" s="227"/>
      <c r="F59" s="227"/>
    </row>
    <row r="60" spans="2:10" ht="12" customHeight="1">
      <c r="E60" s="227"/>
      <c r="F60" s="227"/>
    </row>
    <row r="61" spans="2:10" ht="12" customHeight="1">
      <c r="E61" s="227"/>
      <c r="F61" s="227"/>
    </row>
    <row r="62" spans="2:10" ht="12" customHeight="1">
      <c r="E62" s="227"/>
      <c r="F62" s="227"/>
    </row>
    <row r="63" spans="2:10" ht="12" customHeight="1">
      <c r="E63" s="227"/>
      <c r="F63" s="227"/>
    </row>
    <row r="64" spans="2:10" ht="12" customHeight="1">
      <c r="E64" s="227"/>
      <c r="F64" s="227"/>
    </row>
    <row r="65" spans="3:6" ht="12" customHeight="1">
      <c r="E65" s="227"/>
      <c r="F65" s="227"/>
    </row>
    <row r="66" spans="3:6" ht="12" customHeight="1">
      <c r="E66" s="227"/>
      <c r="F66" s="227"/>
    </row>
    <row r="67" spans="3:6" ht="12" customHeight="1">
      <c r="E67" s="227"/>
      <c r="F67" s="227"/>
    </row>
    <row r="68" spans="3:6" ht="12" customHeight="1">
      <c r="E68" s="227"/>
      <c r="F68" s="227"/>
    </row>
    <row r="69" spans="3:6" ht="12" customHeight="1">
      <c r="E69" s="227"/>
      <c r="F69" s="227"/>
    </row>
    <row r="70" spans="3:6" ht="12" customHeight="1">
      <c r="E70" s="227"/>
      <c r="F70" s="227"/>
    </row>
    <row r="71" spans="3:6" ht="12" customHeight="1">
      <c r="E71" s="227"/>
      <c r="F71" s="227"/>
    </row>
    <row r="72" spans="3:6" ht="12" customHeight="1">
      <c r="E72" s="227"/>
      <c r="F72" s="227"/>
    </row>
    <row r="73" spans="3:6" ht="12" customHeight="1">
      <c r="E73" s="227"/>
      <c r="F73" s="227"/>
    </row>
    <row r="74" spans="3:6" ht="12" customHeight="1">
      <c r="E74" s="227"/>
      <c r="F74" s="227"/>
    </row>
    <row r="75" spans="3:6" ht="12" customHeight="1">
      <c r="E75" s="227"/>
      <c r="F75" s="227"/>
    </row>
    <row r="76" spans="3:6" ht="12" customHeight="1">
      <c r="E76" s="227"/>
      <c r="F76" s="227"/>
    </row>
    <row r="77" spans="3:6" ht="12" customHeight="1">
      <c r="E77" s="227"/>
      <c r="F77" s="227"/>
    </row>
    <row r="78" spans="3:6" ht="12" customHeight="1">
      <c r="E78" s="227"/>
      <c r="F78" s="227"/>
    </row>
    <row r="79" spans="3:6" ht="12" customHeight="1">
      <c r="E79" s="227"/>
      <c r="F79" s="227"/>
    </row>
    <row r="80" spans="3:6" ht="12" customHeight="1">
      <c r="C80" s="240"/>
      <c r="D80" s="240"/>
    </row>
  </sheetData>
  <sheetProtection algorithmName="SHA-512" hashValue="M9VckSdkswzFqAZ00fB099he1yQnVRMCzyE5on2+UE55yrTBrPtlDeIwpFig/cQJvMI0TvGUG6yL1fSxaT6JwA==" saltValue="9kEA1xgC+Abj1WWsjbgChQ==" spinCount="100000" sheet="1" objects="1" scenarios="1" selectLockedCells="1"/>
  <mergeCells count="2">
    <mergeCell ref="H1:I1"/>
    <mergeCell ref="B3:C3"/>
  </mergeCells>
  <conditionalFormatting sqref="D6:D7">
    <cfRule type="containsBlanks" dxfId="46" priority="3">
      <formula>LEN(TRIM(D6))=0</formula>
    </cfRule>
  </conditionalFormatting>
  <conditionalFormatting sqref="D8">
    <cfRule type="notContainsBlanks" dxfId="45" priority="27">
      <formula>LEN(TRIM(D8))&gt;0</formula>
    </cfRule>
  </conditionalFormatting>
  <conditionalFormatting sqref="D10:D11">
    <cfRule type="containsBlanks" dxfId="44" priority="30">
      <formula>LEN(TRIM(D10))=0</formula>
    </cfRule>
  </conditionalFormatting>
  <conditionalFormatting sqref="D12:D13">
    <cfRule type="notContainsBlanks" dxfId="43" priority="26">
      <formula>LEN(TRIM(D12))&gt;0</formula>
    </cfRule>
  </conditionalFormatting>
  <conditionalFormatting sqref="D14:D15 D18 D25:D26 D34:D35">
    <cfRule type="containsBlanks" dxfId="42" priority="29">
      <formula>LEN(TRIM(D14))=0</formula>
    </cfRule>
  </conditionalFormatting>
  <conditionalFormatting sqref="D16:D17">
    <cfRule type="notContainsBlanks" dxfId="41" priority="25">
      <formula>LEN(TRIM(D16))&gt;0</formula>
    </cfRule>
  </conditionalFormatting>
  <conditionalFormatting sqref="D20:D22 I24:I36 D44:D46">
    <cfRule type="containsBlanks" dxfId="40" priority="31">
      <formula>LEN(TRIM(D20))=0</formula>
    </cfRule>
  </conditionalFormatting>
  <conditionalFormatting sqref="D23:D24">
    <cfRule type="notContainsBlanks" dxfId="39" priority="23">
      <formula>LEN(TRIM(D23))&gt;0</formula>
    </cfRule>
  </conditionalFormatting>
  <conditionalFormatting sqref="D27:D28">
    <cfRule type="notContainsBlanks" dxfId="38" priority="22">
      <formula>LEN(TRIM(D27))&gt;0</formula>
    </cfRule>
  </conditionalFormatting>
  <conditionalFormatting sqref="D29:D31">
    <cfRule type="containsBlanks" dxfId="37" priority="5">
      <formula>LEN(TRIM(D29))=0</formula>
    </cfRule>
  </conditionalFormatting>
  <conditionalFormatting sqref="D32">
    <cfRule type="notContainsBlanks" dxfId="36" priority="4">
      <formula>LEN(TRIM(D32))&gt;0</formula>
    </cfRule>
  </conditionalFormatting>
  <conditionalFormatting sqref="D36:D37">
    <cfRule type="notContainsBlanks" dxfId="35" priority="20">
      <formula>LEN(TRIM(D36))&gt;0</formula>
    </cfRule>
  </conditionalFormatting>
  <conditionalFormatting sqref="D38:D39">
    <cfRule type="containsBlanks" dxfId="34" priority="28">
      <formula>LEN(TRIM(D38))=0</formula>
    </cfRule>
  </conditionalFormatting>
  <conditionalFormatting sqref="I10">
    <cfRule type="notContainsBlanks" dxfId="33" priority="17">
      <formula>LEN(TRIM(I10))&gt;0</formula>
    </cfRule>
  </conditionalFormatting>
  <conditionalFormatting sqref="I11:I15">
    <cfRule type="containsBlanks" dxfId="32" priority="19">
      <formula>LEN(TRIM(I11))=0</formula>
    </cfRule>
  </conditionalFormatting>
  <conditionalFormatting sqref="I16">
    <cfRule type="notContainsBlanks" dxfId="31" priority="13">
      <formula>LEN(TRIM(I16))&gt;0</formula>
    </cfRule>
  </conditionalFormatting>
  <conditionalFormatting sqref="I18:I19">
    <cfRule type="containsBlanks" dxfId="30" priority="15">
      <formula>LEN(TRIM(I18))=0</formula>
    </cfRule>
  </conditionalFormatting>
  <conditionalFormatting sqref="I21">
    <cfRule type="notContainsBlanks" dxfId="29" priority="14">
      <formula>LEN(TRIM(I21))&gt;0</formula>
    </cfRule>
  </conditionalFormatting>
  <conditionalFormatting sqref="I37">
    <cfRule type="notContainsBlanks" dxfId="28" priority="7">
      <formula>LEN(TRIM(I37))&gt;0</formula>
    </cfRule>
  </conditionalFormatting>
  <conditionalFormatting sqref="I41">
    <cfRule type="containsBlanks" dxfId="27" priority="1">
      <formula>LEN(TRIM(I41))=0</formula>
    </cfRule>
  </conditionalFormatting>
  <conditionalFormatting sqref="I46">
    <cfRule type="containsBlanks" dxfId="26" priority="10">
      <formula>LEN(TRIM(I46))=0</formula>
    </cfRule>
  </conditionalFormatting>
  <conditionalFormatting sqref="I48:I50">
    <cfRule type="containsBlanks" dxfId="25" priority="6">
      <formula>LEN(TRIM(I48))=0</formula>
    </cfRule>
  </conditionalFormatting>
  <dataValidations count="1">
    <dataValidation type="list" allowBlank="1" showInputMessage="1" showErrorMessage="1" sqref="I49" xr:uid="{7E6FE70E-9A5B-9E48-B8E2-5285D058B713}">
      <formula1>"Yes, No"</formula1>
    </dataValidation>
  </dataValidation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1E73C-4C88-3B49-85C7-10CF81062B6C}">
  <sheetPr codeName="Sheet4">
    <tabColor theme="1"/>
  </sheetPr>
  <dimension ref="B1:L53"/>
  <sheetViews>
    <sheetView zoomScale="150" zoomScaleNormal="150" zoomScalePageLayoutView="143" workbookViewId="0">
      <selection activeCell="E27" sqref="E27:F27"/>
    </sheetView>
  </sheetViews>
  <sheetFormatPr defaultColWidth="9.6640625" defaultRowHeight="12" customHeight="1"/>
  <cols>
    <col min="1" max="1" width="1.6640625" style="1" customWidth="1"/>
    <col min="2" max="2" width="4" style="1" customWidth="1"/>
    <col min="3" max="3" width="11.5" style="1" customWidth="1"/>
    <col min="4" max="4" width="11.6640625" style="1" customWidth="1"/>
    <col min="5" max="6" width="13" style="1" customWidth="1"/>
    <col min="7" max="8" width="11.6640625" style="1" customWidth="1"/>
    <col min="9" max="12" width="11.5" style="1" customWidth="1"/>
    <col min="13" max="13" width="1.6640625" style="1" customWidth="1"/>
    <col min="14" max="14" width="10" style="1" bestFit="1" customWidth="1"/>
    <col min="15" max="22" width="9.6640625" style="1"/>
    <col min="23" max="24" width="10" style="1" bestFit="1" customWidth="1"/>
    <col min="25" max="25" width="9.6640625" style="1"/>
    <col min="26" max="26" width="10" style="1" bestFit="1" customWidth="1"/>
    <col min="27" max="16384" width="9.6640625" style="1"/>
  </cols>
  <sheetData>
    <row r="1" spans="2:12" s="10" customFormat="1" ht="48" customHeight="1">
      <c r="B1" s="80"/>
      <c r="C1" s="185" t="s">
        <v>117</v>
      </c>
      <c r="D1" s="80"/>
      <c r="E1" s="80"/>
      <c r="F1" s="80"/>
      <c r="G1" s="81"/>
      <c r="H1" s="80"/>
      <c r="I1" s="80"/>
      <c r="J1" s="326"/>
      <c r="K1" s="326"/>
      <c r="L1" s="326"/>
    </row>
    <row r="2" spans="2:12" s="10" customFormat="1" ht="12" customHeight="1">
      <c r="B2" s="15"/>
      <c r="C2" s="82"/>
      <c r="D2" s="15"/>
      <c r="E2" s="15"/>
      <c r="F2" s="15"/>
      <c r="G2" s="18"/>
      <c r="H2" s="15"/>
      <c r="I2" s="15"/>
      <c r="J2" s="15"/>
      <c r="K2" s="15"/>
      <c r="L2" s="15"/>
    </row>
    <row r="3" spans="2:12" s="10" customFormat="1" ht="24" customHeight="1">
      <c r="B3" s="83" t="s">
        <v>116</v>
      </c>
      <c r="C3" s="80"/>
      <c r="D3" s="80"/>
      <c r="E3" s="80"/>
      <c r="F3" s="80"/>
      <c r="G3" s="81"/>
      <c r="H3" s="80"/>
      <c r="I3" s="80"/>
      <c r="J3" s="80"/>
      <c r="K3" s="80"/>
      <c r="L3" s="80"/>
    </row>
    <row r="4" spans="2:12" s="10" customFormat="1" ht="12" customHeight="1">
      <c r="B4" s="15"/>
      <c r="C4" s="82"/>
      <c r="D4" s="15"/>
      <c r="E4" s="15"/>
      <c r="F4" s="15"/>
      <c r="G4" s="18"/>
      <c r="H4" s="15"/>
      <c r="I4" s="15"/>
      <c r="J4" s="15"/>
      <c r="K4" s="15"/>
      <c r="L4" s="15"/>
    </row>
    <row r="5" spans="2:12" s="10" customFormat="1" ht="12" customHeight="1">
      <c r="B5" s="15"/>
      <c r="C5" s="82"/>
      <c r="D5" s="18" t="s">
        <v>122</v>
      </c>
      <c r="E5" s="330" t="str">
        <f>IF(Owner_Legal="","",Owner_Legal)</f>
        <v/>
      </c>
      <c r="F5" s="330"/>
      <c r="G5" s="18"/>
      <c r="H5" s="17" t="s">
        <v>6</v>
      </c>
      <c r="I5" s="19" t="str">
        <f>IF(AND(First_Name="", Last_Name="", Pronoun="", Position=""), "", TRIM(First_Name &amp; " " &amp; Last_Name &amp; " (" &amp; Pronoun &amp; ") " &amp; Position))</f>
        <v/>
      </c>
      <c r="J5" s="15"/>
      <c r="K5" s="15"/>
      <c r="L5" s="15"/>
    </row>
    <row r="6" spans="2:12" s="10" customFormat="1" ht="12" customHeight="1">
      <c r="B6" s="15"/>
      <c r="C6" s="15"/>
      <c r="D6" s="18" t="s">
        <v>106</v>
      </c>
      <c r="E6" s="330" t="str">
        <f>IF(Property_Address="","",Property_Address)</f>
        <v/>
      </c>
      <c r="F6" s="330"/>
      <c r="G6" s="18"/>
      <c r="H6" s="17" t="s">
        <v>1</v>
      </c>
      <c r="I6" s="15" t="str">
        <f>IF(Email_Address="","",Email_Address)</f>
        <v/>
      </c>
      <c r="J6" s="15"/>
      <c r="K6" s="15"/>
      <c r="L6" s="15"/>
    </row>
    <row r="7" spans="2:12" s="10" customFormat="1" ht="12" customHeight="1">
      <c r="B7" s="15"/>
      <c r="C7" s="15"/>
      <c r="D7" s="18" t="s">
        <v>107</v>
      </c>
      <c r="E7" s="330" t="str">
        <f>IF(Roll_Number, Roll_Number, "")</f>
        <v/>
      </c>
      <c r="F7" s="330"/>
      <c r="G7" s="18"/>
      <c r="H7" s="17" t="s">
        <v>0</v>
      </c>
      <c r="I7" s="329" t="str">
        <f>IF('A - Application      '!L5,'A - Application      '!L5,"")</f>
        <v/>
      </c>
      <c r="J7" s="329"/>
      <c r="K7" s="329"/>
      <c r="L7" s="15"/>
    </row>
    <row r="8" spans="2:12" s="10" customFormat="1" ht="12" customHeight="1">
      <c r="B8" s="15"/>
      <c r="C8" s="15"/>
      <c r="D8" s="18" t="s">
        <v>92</v>
      </c>
      <c r="E8" s="329" t="str">
        <f>IF(Zoning_District="", "", Zoning_District)</f>
        <v/>
      </c>
      <c r="F8" s="329"/>
      <c r="G8" s="18"/>
      <c r="H8" s="22" t="s">
        <v>123</v>
      </c>
      <c r="I8" s="10" t="str">
        <f>_xlfn.CONCAT(Mailing," ",City,"  ",Postal_Code)</f>
        <v xml:space="preserve">   </v>
      </c>
      <c r="L8" s="84"/>
    </row>
    <row r="9" spans="2:12" s="10" customFormat="1" ht="12" customHeight="1">
      <c r="B9" s="19"/>
      <c r="C9" s="82"/>
      <c r="D9" s="15"/>
      <c r="E9" s="15"/>
      <c r="F9" s="15"/>
      <c r="G9" s="18"/>
      <c r="H9" s="15"/>
      <c r="I9" s="15"/>
      <c r="J9" s="15"/>
      <c r="K9" s="15"/>
      <c r="L9" s="15"/>
    </row>
    <row r="10" spans="2:12" s="10" customFormat="1" ht="24" customHeight="1">
      <c r="B10" s="83" t="s">
        <v>15</v>
      </c>
      <c r="C10" s="85"/>
      <c r="D10" s="80"/>
      <c r="E10" s="80"/>
      <c r="F10" s="80"/>
      <c r="G10" s="81"/>
      <c r="H10" s="80"/>
      <c r="I10" s="80"/>
      <c r="J10" s="80"/>
      <c r="K10" s="80"/>
      <c r="L10" s="80"/>
    </row>
    <row r="11" spans="2:12" s="10" customFormat="1" ht="12" customHeight="1">
      <c r="B11" s="86"/>
      <c r="C11" s="17"/>
      <c r="D11" s="15"/>
      <c r="E11" s="15"/>
      <c r="F11" s="15"/>
      <c r="G11" s="18"/>
      <c r="H11" s="15"/>
      <c r="I11" s="15"/>
      <c r="J11" s="15"/>
      <c r="K11" s="15"/>
      <c r="L11" s="15"/>
    </row>
    <row r="12" spans="2:12" s="10" customFormat="1" ht="12" customHeight="1">
      <c r="B12" s="18"/>
      <c r="C12" s="17"/>
      <c r="D12" s="18" t="s">
        <v>23</v>
      </c>
      <c r="E12" s="15"/>
      <c r="F12" s="18" t="s">
        <v>31</v>
      </c>
      <c r="G12" s="18" t="s">
        <v>99</v>
      </c>
      <c r="H12" s="15"/>
      <c r="I12" s="18" t="s">
        <v>91</v>
      </c>
      <c r="J12" s="15" t="s">
        <v>90</v>
      </c>
      <c r="K12" s="49" t="s">
        <v>104</v>
      </c>
      <c r="L12" s="49" t="s">
        <v>102</v>
      </c>
    </row>
    <row r="13" spans="2:12" s="10" customFormat="1" ht="12" customHeight="1">
      <c r="B13" s="327" t="s">
        <v>101</v>
      </c>
      <c r="C13" s="327"/>
      <c r="D13" s="87">
        <f>Post_Total_Units</f>
        <v>0</v>
      </c>
      <c r="E13" s="88"/>
      <c r="F13" s="89">
        <f>Post_Cost</f>
        <v>0</v>
      </c>
      <c r="G13" s="90">
        <f>IFERROR(F13/D13,0)</f>
        <v>0</v>
      </c>
      <c r="H13" s="88"/>
      <c r="I13" s="91">
        <f>Post_Area</f>
        <v>0</v>
      </c>
      <c r="J13" s="92">
        <f>IFERROR((('A - Application      '!K33*'A - Application      '!M33)+('A - Application      '!K34*'A - Application      '!M34)+('A - Application      '!K35*'A - Application      '!M35)+('A - Application      '!K36*'A - Application      '!M36)+(Aff_Studio_Num*'A - Application      '!M39+Aff_1Bed_Num*'A - Application      '!M40)+(Aff_2Bed_Num*'A - Application      '!M41)+(Aff_3Bed_Num*'A - Application      '!M42))/I13,0)</f>
        <v>0</v>
      </c>
      <c r="K13" s="196">
        <f>Post_Stalls</f>
        <v>0</v>
      </c>
      <c r="L13" s="193">
        <f>IFERROR(K13/D13,0)</f>
        <v>0</v>
      </c>
    </row>
    <row r="14" spans="2:12" s="10" customFormat="1" ht="12" customHeight="1">
      <c r="B14" s="327" t="s">
        <v>100</v>
      </c>
      <c r="C14" s="327"/>
      <c r="D14" s="93">
        <f>'A - Application      '!C34</f>
        <v>0</v>
      </c>
      <c r="E14" s="94"/>
      <c r="F14" s="95">
        <f>Pre_Cost</f>
        <v>0</v>
      </c>
      <c r="G14" s="96">
        <f>IFERROR(F14/D14,0)</f>
        <v>0</v>
      </c>
      <c r="H14" s="94"/>
      <c r="I14" s="97">
        <f>Pre_Area</f>
        <v>0</v>
      </c>
      <c r="J14" s="98">
        <f>IFERROR((('A - Application      '!C30*'A - Application      '!E30)+('A - Application      '!C31*'A - Application      '!E31)+('A - Application      '!C32*'A - Application      '!E32)+('A - Application      '!C33*'A - Application      '!E33))/I14,0)</f>
        <v>0</v>
      </c>
      <c r="K14" s="197">
        <f>Pre_Stalls</f>
        <v>0</v>
      </c>
      <c r="L14" s="194">
        <f>IFERROR(K14/D14,0)</f>
        <v>0</v>
      </c>
    </row>
    <row r="15" spans="2:12" s="10" customFormat="1" ht="12" customHeight="1">
      <c r="B15" s="328" t="s">
        <v>88</v>
      </c>
      <c r="C15" s="328"/>
      <c r="D15" s="99">
        <f>D13-D14</f>
        <v>0</v>
      </c>
      <c r="E15" s="100"/>
      <c r="F15" s="101">
        <f>F13-F14</f>
        <v>0</v>
      </c>
      <c r="G15" s="101">
        <f>G13-G14</f>
        <v>0</v>
      </c>
      <c r="H15" s="100"/>
      <c r="I15" s="102">
        <f>I13-I14</f>
        <v>0</v>
      </c>
      <c r="J15" s="103">
        <f>J13-J14</f>
        <v>0</v>
      </c>
      <c r="K15" s="197">
        <f>K13-K14</f>
        <v>0</v>
      </c>
      <c r="L15" s="195">
        <f>L13-L14</f>
        <v>0</v>
      </c>
    </row>
    <row r="16" spans="2:12" s="10" customFormat="1" ht="12" customHeight="1">
      <c r="B16" s="15"/>
      <c r="C16" s="104"/>
      <c r="D16" s="105"/>
      <c r="E16" s="15"/>
      <c r="F16" s="15"/>
      <c r="G16" s="15"/>
      <c r="H16" s="15"/>
      <c r="I16" s="15"/>
      <c r="J16" s="15"/>
      <c r="K16" s="15"/>
      <c r="L16" s="15"/>
    </row>
    <row r="17" spans="2:12" s="10" customFormat="1" ht="12" customHeight="1">
      <c r="C17" s="15"/>
      <c r="D17" s="206" t="s">
        <v>191</v>
      </c>
      <c r="E17" s="10" t="str">
        <f>IF(Post_Total_Units=0,"",Post_Total_Units)</f>
        <v/>
      </c>
      <c r="F17" s="15"/>
      <c r="G17" s="18"/>
      <c r="H17" s="202" t="s">
        <v>214</v>
      </c>
      <c r="I17" s="18" t="s">
        <v>11</v>
      </c>
      <c r="J17" s="18" t="s">
        <v>16</v>
      </c>
      <c r="K17" s="18" t="s">
        <v>17</v>
      </c>
      <c r="L17" s="18" t="s">
        <v>18</v>
      </c>
    </row>
    <row r="18" spans="2:12" s="10" customFormat="1" ht="12" customHeight="1">
      <c r="C18" s="82"/>
      <c r="D18" s="18" t="s">
        <v>108</v>
      </c>
      <c r="E18" s="217" t="str">
        <f>Zoning_Max_Units</f>
        <v/>
      </c>
      <c r="F18" s="15"/>
      <c r="G18" s="206" t="s">
        <v>213</v>
      </c>
      <c r="H18" s="222">
        <f>SUM(I18:L18)</f>
        <v>0</v>
      </c>
      <c r="I18" s="220">
        <f>SUM(I19:I20)</f>
        <v>0</v>
      </c>
      <c r="J18" s="222">
        <f>SUM(J19:J20)</f>
        <v>0</v>
      </c>
      <c r="K18" s="222">
        <f>SUM(K19:K20)</f>
        <v>0</v>
      </c>
      <c r="L18" s="222">
        <f>SUM(L19:L20)</f>
        <v>0</v>
      </c>
    </row>
    <row r="19" spans="2:12" s="10" customFormat="1" ht="12" customHeight="1">
      <c r="C19" s="82"/>
      <c r="D19" s="18" t="s">
        <v>109</v>
      </c>
      <c r="E19" s="217" t="str">
        <f>IFERROR(D13-E18,"")</f>
        <v/>
      </c>
      <c r="G19" s="206" t="s">
        <v>24</v>
      </c>
      <c r="H19" s="222">
        <f>SUM(I19:L19)</f>
        <v>0</v>
      </c>
      <c r="I19" s="220">
        <f>'A - Application      '!K33</f>
        <v>0</v>
      </c>
      <c r="J19" s="222">
        <f>'A - Application      '!K34</f>
        <v>0</v>
      </c>
      <c r="K19" s="222">
        <f>'A - Application      '!K35</f>
        <v>0</v>
      </c>
      <c r="L19" s="222">
        <f>'A - Application      '!K36</f>
        <v>0</v>
      </c>
    </row>
    <row r="20" spans="2:12" s="10" customFormat="1" ht="12" customHeight="1">
      <c r="C20" s="82"/>
      <c r="D20" s="18" t="s">
        <v>89</v>
      </c>
      <c r="E20" s="15" t="str">
        <f>IF('A - Application      '!K43, 'A - Application      '!K43, "")</f>
        <v/>
      </c>
      <c r="G20" s="202" t="s">
        <v>25</v>
      </c>
      <c r="H20" s="222">
        <f>SUM(I20:L20)</f>
        <v>0</v>
      </c>
      <c r="I20" s="221">
        <f>'A - Application      '!K39</f>
        <v>0</v>
      </c>
      <c r="J20" s="223">
        <f>'A - Application      '!K34</f>
        <v>0</v>
      </c>
      <c r="K20" s="223">
        <f>'A - Application      '!K41</f>
        <v>0</v>
      </c>
      <c r="L20" s="223">
        <f>'A - Application      '!K42</f>
        <v>0</v>
      </c>
    </row>
    <row r="21" spans="2:12" s="10" customFormat="1" ht="12" customHeight="1">
      <c r="C21" s="82"/>
      <c r="D21" s="202" t="s">
        <v>200</v>
      </c>
      <c r="E21" s="218" t="str">
        <f>IFERROR(E20/E19, "")</f>
        <v/>
      </c>
      <c r="F21" s="10" t="str">
        <f>'A - Application      '!F51</f>
        <v/>
      </c>
    </row>
    <row r="22" spans="2:12" s="10" customFormat="1" ht="12.95" customHeight="1">
      <c r="C22" s="82"/>
      <c r="D22" s="206" t="s">
        <v>215</v>
      </c>
      <c r="E22" s="10" t="str">
        <f>IF(Duration=0, "",Duration)</f>
        <v/>
      </c>
      <c r="F22" s="19" t="str">
        <f>'A - Application      '!F51</f>
        <v/>
      </c>
      <c r="G22" s="18"/>
      <c r="H22" s="37" t="s">
        <v>208</v>
      </c>
      <c r="I22" s="37" t="str">
        <f>IF(Utilities_Included="", "", Utilities_Included)</f>
        <v/>
      </c>
    </row>
    <row r="23" spans="2:12" s="10" customFormat="1" ht="12" customHeight="1">
      <c r="B23" s="129"/>
      <c r="C23" s="82"/>
      <c r="D23" s="206" t="s">
        <v>205</v>
      </c>
      <c r="E23" s="219"/>
      <c r="F23" s="19" t="str">
        <f>'A - Application      '!F52</f>
        <v/>
      </c>
      <c r="G23" s="18"/>
    </row>
    <row r="24" spans="2:12" s="10" customFormat="1" ht="12" customHeight="1">
      <c r="B24" s="129"/>
      <c r="C24" s="82"/>
      <c r="E24" s="130"/>
      <c r="F24" s="19"/>
      <c r="G24" s="18"/>
      <c r="H24" s="202" t="s">
        <v>216</v>
      </c>
      <c r="I24" s="44" t="str">
        <f>IF(Aff_Studio_Rent,Aff_Studio_Rent,"")</f>
        <v/>
      </c>
      <c r="J24" s="44" t="str">
        <f>IF(Aff_1Bed_Rent,Aff_1Bed_Rent,"")</f>
        <v/>
      </c>
      <c r="K24" s="44" t="str">
        <f>IF(Aff_2Bed_Rent,Aff_2Bed_Rent,"")</f>
        <v/>
      </c>
      <c r="L24" s="44" t="str">
        <f>IF(Aff_3Bed_Rent,Aff_3Bed_Rent,"")</f>
        <v/>
      </c>
    </row>
    <row r="25" spans="2:12" s="10" customFormat="1" ht="12" customHeight="1">
      <c r="D25" s="18" t="s">
        <v>201</v>
      </c>
      <c r="E25" s="324"/>
      <c r="F25" s="325"/>
      <c r="H25" s="215" t="s">
        <v>212</v>
      </c>
      <c r="I25" s="216" t="str">
        <f>IF(Utilities_Included="Yes",'Program Information    '!D28,IF(Utilities_Included="No",'Program Information    '!D29,IF(Utilities_Included="","")))</f>
        <v/>
      </c>
      <c r="J25" s="46" t="str">
        <f>IF(Utilities_Included="Yes",'Program Information    '!E28,IF(Utilities_Included="No",'Program Information    '!E29,IF(Utilities_Included="","")))</f>
        <v/>
      </c>
      <c r="K25" s="46" t="str">
        <f>IF(Utilities_Included="Yes",'Program Information    '!F28,IF(Utilities_Included="No",'Program Information    '!F29,IF(Utilities_Included="","")))</f>
        <v/>
      </c>
      <c r="L25" s="46" t="str">
        <f>IF(Utilities_Included="Yes",'Program Information    '!G28,IF(Utilities_Included="No",'Program Information    '!G29,IF(Utilities_Included="","")))</f>
        <v/>
      </c>
    </row>
    <row r="26" spans="2:12" s="10" customFormat="1" ht="12" customHeight="1">
      <c r="C26" s="15"/>
      <c r="D26" s="18" t="s">
        <v>202</v>
      </c>
      <c r="E26" s="324"/>
      <c r="F26" s="325"/>
      <c r="G26" s="18"/>
      <c r="I26" s="37" t="str">
        <f>IF(OR(ISBLANK(I24), ISBLANK(I25)), "", IF(OR(I24=0, I25=0), "NA", IF(I24&lt;=I25, "Yes", "No")))</f>
        <v>Yes</v>
      </c>
      <c r="J26" s="37" t="str">
        <f>IF(OR(ISBLANK(J24), ISBLANK(J25)), "", IF(OR(J24=0, J25=0), "NA", IF(J24&lt;=J25, "Yes", "No")))</f>
        <v>Yes</v>
      </c>
      <c r="K26" s="37" t="str">
        <f>IF(OR(ISBLANK(K24), ISBLANK(K25)), "", IF(OR(K24=0, K25=0), "NA", IF(K24&lt;=K25, "Yes", "No")))</f>
        <v>Yes</v>
      </c>
      <c r="L26" s="37" t="str">
        <f>IF(OR(ISBLANK(L24), ISBLANK(L25)), "", IF(OR(L24=0, L25=0), "NA", IF(L24&lt;=L25, "Yes", "No")))</f>
        <v>Yes</v>
      </c>
    </row>
    <row r="27" spans="2:12" s="10" customFormat="1" ht="12" customHeight="1">
      <c r="D27" s="18" t="s">
        <v>207</v>
      </c>
      <c r="E27" s="324"/>
      <c r="F27" s="325"/>
      <c r="G27" s="18"/>
      <c r="H27" s="15"/>
      <c r="I27" s="15"/>
      <c r="J27" s="18"/>
      <c r="K27" s="15"/>
      <c r="L27" s="128"/>
    </row>
    <row r="28" spans="2:12" s="10" customFormat="1" ht="12" customHeight="1">
      <c r="B28" s="15"/>
      <c r="C28" s="15"/>
      <c r="D28" s="107"/>
      <c r="E28" s="15"/>
      <c r="F28" s="15"/>
      <c r="G28" s="15"/>
      <c r="H28" s="15"/>
      <c r="I28" s="15"/>
      <c r="J28" s="15"/>
      <c r="K28" s="15"/>
      <c r="L28" s="128"/>
    </row>
    <row r="29" spans="2:12" s="10" customFormat="1" ht="24" customHeight="1">
      <c r="B29" s="108" t="s">
        <v>103</v>
      </c>
      <c r="C29" s="83"/>
      <c r="D29" s="80"/>
      <c r="E29" s="80"/>
      <c r="F29" s="80"/>
      <c r="G29" s="81"/>
      <c r="H29" s="80"/>
      <c r="I29" s="80"/>
      <c r="J29" s="80"/>
      <c r="K29" s="80"/>
      <c r="L29" s="80"/>
    </row>
    <row r="30" spans="2:12" s="10" customFormat="1" ht="12" customHeight="1">
      <c r="B30" s="15"/>
      <c r="C30" s="82"/>
      <c r="D30" s="15"/>
      <c r="E30" s="15"/>
      <c r="F30" s="15"/>
      <c r="G30" s="109"/>
      <c r="H30" s="106"/>
      <c r="I30" s="15"/>
      <c r="J30" s="15"/>
      <c r="K30" s="15"/>
      <c r="L30" s="15"/>
    </row>
    <row r="31" spans="2:12" s="10" customFormat="1" ht="12" customHeight="1">
      <c r="B31" s="131" t="s">
        <v>125</v>
      </c>
      <c r="C31" s="132"/>
      <c r="D31" s="110"/>
      <c r="E31" s="110"/>
      <c r="F31" s="110"/>
      <c r="G31" s="110"/>
      <c r="H31" s="110"/>
      <c r="I31" s="110"/>
      <c r="J31" s="110"/>
      <c r="K31" s="94"/>
      <c r="L31" s="94"/>
    </row>
    <row r="32" spans="2:12" s="10" customFormat="1" ht="6" customHeight="1">
      <c r="B32" s="15"/>
      <c r="C32" s="111"/>
      <c r="K32" s="15"/>
      <c r="L32" s="15"/>
    </row>
    <row r="33" spans="2:12" s="10" customFormat="1" ht="12" customHeight="1">
      <c r="B33" s="15"/>
      <c r="C33" s="111"/>
      <c r="D33" s="10" t="s">
        <v>146</v>
      </c>
      <c r="E33" s="112">
        <f>Land_Cost</f>
        <v>0</v>
      </c>
      <c r="F33" s="113">
        <f>IFERROR(E33/E36,0)</f>
        <v>0</v>
      </c>
      <c r="G33" s="46" t="str">
        <f>IFERROR(E33/$D$13, "")</f>
        <v/>
      </c>
      <c r="H33" s="10" t="s">
        <v>126</v>
      </c>
      <c r="J33" s="18" t="s">
        <v>111</v>
      </c>
      <c r="K33" s="18" t="str">
        <f>IF(Material="", "", Material)</f>
        <v/>
      </c>
    </row>
    <row r="34" spans="2:12" s="10" customFormat="1" ht="12" customHeight="1">
      <c r="B34" s="15"/>
      <c r="C34" s="82"/>
      <c r="D34" s="18" t="s">
        <v>110</v>
      </c>
      <c r="E34" s="112">
        <f>F13</f>
        <v>0</v>
      </c>
      <c r="F34" s="113">
        <f>IFERROR(E34/E36,0)</f>
        <v>0</v>
      </c>
      <c r="G34" s="46" t="str">
        <f>IFERROR(E34/$D$13, "")</f>
        <v/>
      </c>
      <c r="H34" s="10" t="s">
        <v>126</v>
      </c>
      <c r="J34" s="18" t="s">
        <v>124</v>
      </c>
      <c r="K34" s="44" t="str">
        <f>IFERROR(F13/I13,"")</f>
        <v/>
      </c>
    </row>
    <row r="35" spans="2:12" s="10" customFormat="1" ht="12" customHeight="1">
      <c r="B35" s="15"/>
      <c r="C35" s="82"/>
      <c r="D35" s="114" t="s">
        <v>114</v>
      </c>
      <c r="E35" s="101">
        <f>E36-E34</f>
        <v>0</v>
      </c>
      <c r="F35" s="113">
        <f>IFERROR(E35/E36,0)</f>
        <v>0</v>
      </c>
      <c r="G35" s="46" t="str">
        <f>IFERROR(E35/$D$13, "")</f>
        <v/>
      </c>
      <c r="H35" s="10" t="s">
        <v>126</v>
      </c>
      <c r="J35" s="15"/>
      <c r="K35" s="15"/>
      <c r="L35" s="15"/>
    </row>
    <row r="36" spans="2:12" s="10" customFormat="1" ht="12" customHeight="1">
      <c r="B36" s="15"/>
      <c r="D36" s="37" t="s">
        <v>113</v>
      </c>
      <c r="E36" s="115">
        <f>IF(Devlopment_Budget="","",Devlopment_Budget)</f>
        <v>0</v>
      </c>
      <c r="F36" s="15"/>
      <c r="G36" s="116" t="str">
        <f>IFERROR(E36/$D$13, "")</f>
        <v/>
      </c>
      <c r="H36" s="10" t="s">
        <v>126</v>
      </c>
      <c r="J36" s="18"/>
      <c r="K36" s="15"/>
      <c r="L36" s="15"/>
    </row>
    <row r="37" spans="2:12" s="10" customFormat="1" ht="12" customHeight="1">
      <c r="B37" s="15"/>
      <c r="C37" s="82"/>
      <c r="F37" s="117"/>
      <c r="G37" s="18"/>
      <c r="J37" s="15"/>
      <c r="K37" s="15"/>
      <c r="L37" s="15"/>
    </row>
    <row r="38" spans="2:12" s="10" customFormat="1" ht="12" customHeight="1">
      <c r="B38" s="118" t="s">
        <v>132</v>
      </c>
      <c r="C38" s="110"/>
      <c r="D38" s="119"/>
      <c r="E38" s="119"/>
      <c r="F38" s="119"/>
      <c r="G38" s="114"/>
      <c r="H38" s="131" t="s">
        <v>133</v>
      </c>
      <c r="I38" s="110"/>
      <c r="J38" s="120"/>
      <c r="K38" s="121"/>
      <c r="L38" s="121"/>
    </row>
    <row r="39" spans="2:12" s="10" customFormat="1" ht="12" customHeight="1">
      <c r="D39" s="17" t="s">
        <v>129</v>
      </c>
      <c r="E39" s="17" t="str">
        <f>IFERROR(Insurance/D13,"")</f>
        <v/>
      </c>
      <c r="F39" s="15" t="s">
        <v>126</v>
      </c>
      <c r="I39" s="37" t="s">
        <v>157</v>
      </c>
      <c r="J39" s="46">
        <f>Grants</f>
        <v>0</v>
      </c>
      <c r="K39" s="113">
        <f>IFERROR(J39/E36, 0)</f>
        <v>0</v>
      </c>
    </row>
    <row r="40" spans="2:12" s="10" customFormat="1" ht="12" customHeight="1">
      <c r="D40" s="17" t="s">
        <v>135</v>
      </c>
      <c r="E40" s="270" t="str">
        <f>IFERROR(Management/EGI,"")</f>
        <v/>
      </c>
      <c r="F40" s="19" t="s">
        <v>149</v>
      </c>
      <c r="I40" s="37" t="s">
        <v>155</v>
      </c>
      <c r="J40" s="46">
        <f>'B - Project Detail    '!D45</f>
        <v>0</v>
      </c>
      <c r="K40" s="113">
        <f>IFERROR(J40/E36,0)</f>
        <v>0</v>
      </c>
    </row>
    <row r="41" spans="2:12" s="10" customFormat="1" ht="12" customHeight="1">
      <c r="D41" s="17" t="s">
        <v>127</v>
      </c>
      <c r="E41" s="271" t="str">
        <f>IFERROR(Utilities/D13,"")</f>
        <v/>
      </c>
      <c r="F41" s="15" t="s">
        <v>126</v>
      </c>
      <c r="I41" s="122" t="s">
        <v>134</v>
      </c>
      <c r="J41" s="123">
        <f>Cash_Equity</f>
        <v>0</v>
      </c>
      <c r="K41" s="124" t="str">
        <f>IFERROR(J41/E36,"")</f>
        <v/>
      </c>
    </row>
    <row r="42" spans="2:12" s="10" customFormat="1" ht="12" customHeight="1">
      <c r="D42" s="17" t="s">
        <v>136</v>
      </c>
      <c r="E42" s="271" t="str">
        <f>IFERROR(Cable_WIFI_Cost/D13,"")</f>
        <v/>
      </c>
      <c r="F42" s="15" t="s">
        <v>126</v>
      </c>
      <c r="I42" s="37" t="s">
        <v>156</v>
      </c>
      <c r="J42" s="46">
        <f>SUM(J39:J41)</f>
        <v>0</v>
      </c>
    </row>
    <row r="43" spans="2:12" s="10" customFormat="1" ht="12" customHeight="1">
      <c r="D43" s="17" t="s">
        <v>128</v>
      </c>
      <c r="E43" s="272" t="str">
        <f>IFERROR(Property_Taxes/D13,"")</f>
        <v/>
      </c>
      <c r="F43" s="15" t="s">
        <v>126</v>
      </c>
    </row>
    <row r="44" spans="2:12" s="10" customFormat="1" ht="12" customHeight="1">
      <c r="D44" s="17" t="s">
        <v>137</v>
      </c>
      <c r="E44" s="271" t="str">
        <f>IFERROR(Maintenance/D13,"")</f>
        <v/>
      </c>
      <c r="F44" s="15" t="s">
        <v>126</v>
      </c>
      <c r="I44" s="37" t="s">
        <v>158</v>
      </c>
      <c r="J44" s="46">
        <f>'B - Project Detail    '!I45</f>
        <v>0</v>
      </c>
    </row>
    <row r="45" spans="2:12" s="10" customFormat="1" ht="12" customHeight="1">
      <c r="D45" s="17" t="s">
        <v>138</v>
      </c>
      <c r="E45" s="271" t="str">
        <f>IFERROR(Marketing/D13,"")</f>
        <v/>
      </c>
      <c r="F45" s="15" t="s">
        <v>126</v>
      </c>
      <c r="I45" s="37" t="s">
        <v>159</v>
      </c>
      <c r="J45" s="125">
        <f>Debt_Service</f>
        <v>0</v>
      </c>
      <c r="K45" s="15"/>
      <c r="L45" s="82"/>
    </row>
    <row r="46" spans="2:12" s="10" customFormat="1" ht="12" customHeight="1">
      <c r="D46" s="17" t="s">
        <v>140</v>
      </c>
      <c r="E46" s="271" t="str">
        <f>IFERROR(Superintendant/D13,"")</f>
        <v/>
      </c>
      <c r="F46" s="15" t="s">
        <v>126</v>
      </c>
      <c r="I46" s="18" t="s">
        <v>115</v>
      </c>
      <c r="J46" s="44">
        <f>Cash_Flow</f>
        <v>0</v>
      </c>
    </row>
    <row r="47" spans="2:12" s="10" customFormat="1" ht="12" customHeight="1">
      <c r="D47" s="17" t="s">
        <v>139</v>
      </c>
      <c r="E47" s="271" t="str">
        <f>IFERROR(Security/D13,"")</f>
        <v/>
      </c>
      <c r="F47" s="15" t="s">
        <v>126</v>
      </c>
    </row>
    <row r="48" spans="2:12" s="10" customFormat="1" ht="12" customHeight="1">
      <c r="D48" s="198" t="s">
        <v>141</v>
      </c>
      <c r="E48" s="270" t="str">
        <f>IFERROR(General_Admin/EGI,"")</f>
        <v/>
      </c>
      <c r="F48" s="19" t="s">
        <v>149</v>
      </c>
      <c r="I48" s="18" t="s">
        <v>121</v>
      </c>
      <c r="J48" s="126">
        <f>IFERROR(J46/J41,0)</f>
        <v>0</v>
      </c>
    </row>
    <row r="49" spans="4:6" s="10" customFormat="1" ht="12" customHeight="1">
      <c r="D49" s="17" t="s">
        <v>142</v>
      </c>
      <c r="E49" s="270" t="str">
        <f>IFERROR(Reserve_Fund/EGI,"")</f>
        <v/>
      </c>
      <c r="F49" s="19" t="s">
        <v>149</v>
      </c>
    </row>
    <row r="50" spans="4:6" s="10" customFormat="1" ht="12" customHeight="1">
      <c r="D50" s="22" t="s">
        <v>148</v>
      </c>
      <c r="E50" s="273" t="str">
        <f>IFERROR(Total_Expense/D13,"")</f>
        <v/>
      </c>
      <c r="F50" s="10" t="s">
        <v>126</v>
      </c>
    </row>
    <row r="51" spans="4:6" s="10" customFormat="1" ht="12" customHeight="1">
      <c r="E51" s="274" t="str">
        <f>IFERROR(Total_Expense/EGI,"")</f>
        <v/>
      </c>
      <c r="F51" s="10" t="s">
        <v>149</v>
      </c>
    </row>
    <row r="52" spans="4:6" s="10" customFormat="1" ht="8.1" customHeight="1"/>
    <row r="53" spans="4:6" ht="12.95" customHeight="1"/>
  </sheetData>
  <sheetProtection algorithmName="SHA-512" hashValue="p7fwNeuvel/SzX7Qr39CnuQ43Zu17FZeipYF0o9t5OjVO3UGqTq9ySw1ixhq5CeEuBb5Vyt78tOUY6pF/DTw3Q==" saltValue="SQepW/hEL32Bb6rw8yaQ4g==" spinCount="100000" sheet="1" objects="1" scenarios="1" selectLockedCells="1"/>
  <mergeCells count="12">
    <mergeCell ref="E25:F25"/>
    <mergeCell ref="E26:F26"/>
    <mergeCell ref="E27:F27"/>
    <mergeCell ref="J1:L1"/>
    <mergeCell ref="B14:C14"/>
    <mergeCell ref="B15:C15"/>
    <mergeCell ref="B13:C13"/>
    <mergeCell ref="I7:K7"/>
    <mergeCell ref="E7:F7"/>
    <mergeCell ref="E6:F6"/>
    <mergeCell ref="E5:F5"/>
    <mergeCell ref="E8:F8"/>
  </mergeCells>
  <conditionalFormatting sqref="B23:B24">
    <cfRule type="beginsWith" dxfId="24" priority="1" operator="beginsWith" text="Fails">
      <formula>LEFT(B23,LEN("Fails"))="Fails"</formula>
    </cfRule>
  </conditionalFormatting>
  <conditionalFormatting sqref="L27:L28">
    <cfRule type="beginsWith" dxfId="23" priority="2" operator="beginsWith" text="Fails">
      <formula>LEFT(L27,LEN("Fails"))="Fails"</formula>
    </cfRule>
  </conditionalFormatting>
  <pageMargins left="0.7" right="0.7" top="0.75" bottom="0.5" header="0.3" footer="0.3"/>
  <pageSetup orientation="portrait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EB84B-752E-5548-8F0F-878963222874}">
  <sheetPr codeName="Sheet6">
    <tabColor theme="2" tint="-0.749992370372631"/>
  </sheetPr>
  <dimension ref="B1:U80"/>
  <sheetViews>
    <sheetView showGridLines="0" zoomScale="150" zoomScaleNormal="150" zoomScalePageLayoutView="150" workbookViewId="0">
      <selection activeCell="K21" sqref="K21"/>
    </sheetView>
  </sheetViews>
  <sheetFormatPr defaultColWidth="10.6640625" defaultRowHeight="12" customHeight="1"/>
  <cols>
    <col min="1" max="1" width="1.6640625" style="138" customWidth="1"/>
    <col min="2" max="2" width="3.6640625" style="138" customWidth="1"/>
    <col min="3" max="3" width="37.5" style="138" customWidth="1"/>
    <col min="4" max="4" width="14" style="138" customWidth="1"/>
    <col min="5" max="5" width="3.6640625" style="139" customWidth="1"/>
    <col min="6" max="6" width="7.5" style="139" customWidth="1"/>
    <col min="7" max="7" width="3.6640625" style="138" customWidth="1"/>
    <col min="8" max="8" width="37.5" style="140" customWidth="1"/>
    <col min="9" max="9" width="12.6640625" style="138" customWidth="1"/>
    <col min="10" max="10" width="3.6640625" style="138" customWidth="1"/>
    <col min="11" max="11" width="1.6640625" style="138" customWidth="1"/>
    <col min="12" max="12" width="10.6640625" style="138" customWidth="1"/>
    <col min="13" max="16384" width="10.6640625" style="138"/>
  </cols>
  <sheetData>
    <row r="1" spans="2:21" ht="48" customHeight="1">
      <c r="B1" s="80"/>
      <c r="C1" s="185" t="s">
        <v>117</v>
      </c>
      <c r="D1" s="127"/>
      <c r="E1" s="136"/>
      <c r="F1" s="136"/>
      <c r="G1" s="80"/>
      <c r="H1" s="331"/>
      <c r="I1" s="331"/>
      <c r="J1" s="80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</row>
    <row r="2" spans="2:21" s="142" customFormat="1" ht="17.100000000000001" customHeight="1">
      <c r="B2" s="141" t="s">
        <v>161</v>
      </c>
      <c r="H2" s="143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</row>
    <row r="3" spans="2:21" s="142" customFormat="1" ht="24" customHeight="1">
      <c r="B3" s="186" t="s">
        <v>70</v>
      </c>
      <c r="C3" s="145"/>
      <c r="D3" s="146"/>
      <c r="E3" s="147"/>
      <c r="F3" s="148"/>
      <c r="G3" s="186" t="s">
        <v>76</v>
      </c>
      <c r="H3" s="149"/>
      <c r="I3" s="146"/>
      <c r="J3" s="150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</row>
    <row r="4" spans="2:21" ht="12" customHeight="1">
      <c r="B4" s="151"/>
      <c r="E4" s="152"/>
      <c r="G4" s="151"/>
      <c r="J4" s="153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</row>
    <row r="5" spans="2:21" ht="12" customHeight="1">
      <c r="B5" s="151"/>
      <c r="C5" s="138" t="s">
        <v>19</v>
      </c>
      <c r="E5" s="152"/>
      <c r="G5" s="154"/>
      <c r="H5" s="139" t="s">
        <v>150</v>
      </c>
      <c r="J5" s="153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</row>
    <row r="6" spans="2:21" ht="12" customHeight="1">
      <c r="B6" s="151"/>
      <c r="C6" s="140" t="s">
        <v>46</v>
      </c>
      <c r="D6" s="155"/>
      <c r="E6" s="152"/>
      <c r="G6" s="151"/>
      <c r="H6" s="140" t="s">
        <v>11</v>
      </c>
      <c r="I6" s="155"/>
      <c r="J6" s="152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</row>
    <row r="7" spans="2:21" ht="12" customHeight="1">
      <c r="B7" s="151"/>
      <c r="C7" s="140" t="s">
        <v>45</v>
      </c>
      <c r="D7" s="155"/>
      <c r="E7" s="152"/>
      <c r="G7" s="151"/>
      <c r="H7" s="140" t="s">
        <v>16</v>
      </c>
      <c r="I7" s="155"/>
      <c r="J7" s="152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</row>
    <row r="8" spans="2:21" ht="12" customHeight="1">
      <c r="B8" s="151"/>
      <c r="C8" s="140" t="s">
        <v>37</v>
      </c>
      <c r="D8" s="156">
        <f>SUM(D6:D7)</f>
        <v>0</v>
      </c>
      <c r="E8" s="152"/>
      <c r="G8" s="151"/>
      <c r="H8" s="140" t="s">
        <v>61</v>
      </c>
      <c r="I8" s="155"/>
      <c r="J8" s="152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</row>
    <row r="9" spans="2:21" ht="12" customHeight="1">
      <c r="B9" s="151"/>
      <c r="E9" s="153"/>
      <c r="F9" s="138"/>
      <c r="G9" s="151"/>
      <c r="H9" s="140" t="s">
        <v>62</v>
      </c>
      <c r="I9" s="155"/>
      <c r="J9" s="152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</row>
    <row r="10" spans="2:21" ht="12" customHeight="1">
      <c r="B10" s="151"/>
      <c r="C10" s="140" t="s">
        <v>119</v>
      </c>
      <c r="D10" s="155"/>
      <c r="E10" s="153"/>
      <c r="F10" s="138"/>
      <c r="G10" s="151"/>
      <c r="H10" s="140" t="s">
        <v>147</v>
      </c>
      <c r="I10" s="156">
        <f>SUM(I6:I9)</f>
        <v>0</v>
      </c>
      <c r="J10" s="152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</row>
    <row r="11" spans="2:21" ht="12" customHeight="1">
      <c r="B11" s="151"/>
      <c r="C11" s="140" t="s">
        <v>78</v>
      </c>
      <c r="D11" s="155"/>
      <c r="E11" s="152"/>
      <c r="G11" s="151"/>
      <c r="H11" s="140" t="s">
        <v>54</v>
      </c>
      <c r="I11" s="155"/>
      <c r="J11" s="152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</row>
    <row r="12" spans="2:21" ht="12" customHeight="1">
      <c r="B12" s="151"/>
      <c r="C12" s="140" t="s">
        <v>50</v>
      </c>
      <c r="D12" s="156">
        <f>SUM(D10:D11)</f>
        <v>0</v>
      </c>
      <c r="E12" s="152"/>
      <c r="G12" s="151"/>
      <c r="H12" s="140" t="s">
        <v>58</v>
      </c>
      <c r="I12" s="155"/>
      <c r="J12" s="152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</row>
    <row r="13" spans="2:21" ht="12" customHeight="1">
      <c r="B13" s="151"/>
      <c r="C13" s="139"/>
      <c r="D13" s="156"/>
      <c r="E13" s="152"/>
      <c r="G13" s="151"/>
      <c r="H13" s="140" t="s">
        <v>64</v>
      </c>
      <c r="I13" s="155"/>
      <c r="J13" s="152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</row>
    <row r="14" spans="2:21" ht="12" customHeight="1">
      <c r="B14" s="151"/>
      <c r="C14" s="140" t="s">
        <v>34</v>
      </c>
      <c r="D14" s="155"/>
      <c r="E14" s="153"/>
      <c r="F14" s="138"/>
      <c r="G14" s="151"/>
      <c r="H14" s="157" t="s">
        <v>63</v>
      </c>
      <c r="I14" s="155"/>
      <c r="J14" s="152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</row>
    <row r="15" spans="2:21" ht="12" customHeight="1">
      <c r="B15" s="151"/>
      <c r="C15" s="140" t="s">
        <v>47</v>
      </c>
      <c r="D15" s="155"/>
      <c r="E15" s="153"/>
      <c r="F15" s="138"/>
      <c r="G15" s="151"/>
      <c r="H15" s="157" t="s">
        <v>63</v>
      </c>
      <c r="I15" s="155"/>
      <c r="J15" s="152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</row>
    <row r="16" spans="2:21" ht="12" customHeight="1">
      <c r="B16" s="151"/>
      <c r="C16" s="140" t="s">
        <v>48</v>
      </c>
      <c r="D16" s="156">
        <f>SUM(D14:D15)</f>
        <v>0</v>
      </c>
      <c r="E16" s="152"/>
      <c r="G16" s="151"/>
      <c r="H16" s="140" t="s">
        <v>65</v>
      </c>
      <c r="I16" s="156">
        <f>I10+I11+I12+I13+I14+I15</f>
        <v>0</v>
      </c>
      <c r="J16" s="152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</row>
    <row r="17" spans="2:21" ht="12" customHeight="1">
      <c r="B17" s="151"/>
      <c r="C17" s="139"/>
      <c r="D17" s="156"/>
      <c r="E17" s="152"/>
      <c r="G17" s="151"/>
      <c r="J17" s="152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</row>
    <row r="18" spans="2:21" ht="12" customHeight="1">
      <c r="B18" s="151"/>
      <c r="C18" s="140" t="s">
        <v>74</v>
      </c>
      <c r="D18" s="155"/>
      <c r="E18" s="153"/>
      <c r="F18" s="138"/>
      <c r="G18" s="151"/>
      <c r="H18" s="140" t="s">
        <v>72</v>
      </c>
      <c r="I18" s="155"/>
      <c r="J18" s="152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</row>
    <row r="19" spans="2:21" ht="12" customHeight="1">
      <c r="B19" s="151"/>
      <c r="D19" s="158" t="str">
        <f>IF(D18=Post_Cost,"", "Must match Construction Cost on Excel Sheet Tab labeled A-Application.")</f>
        <v/>
      </c>
      <c r="E19" s="153"/>
      <c r="F19" s="138"/>
      <c r="G19" s="151"/>
      <c r="H19" s="140" t="s">
        <v>68</v>
      </c>
      <c r="I19" s="155"/>
      <c r="J19" s="152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</row>
    <row r="20" spans="2:21" ht="12" customHeight="1">
      <c r="B20" s="151"/>
      <c r="C20" s="140" t="s">
        <v>39</v>
      </c>
      <c r="D20" s="155"/>
      <c r="E20" s="152"/>
      <c r="G20" s="151"/>
      <c r="J20" s="159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</row>
    <row r="21" spans="2:21" ht="12" customHeight="1">
      <c r="B21" s="151"/>
      <c r="C21" s="140" t="s">
        <v>44</v>
      </c>
      <c r="D21" s="155"/>
      <c r="E21" s="152"/>
      <c r="G21" s="151"/>
      <c r="H21" s="140" t="s">
        <v>66</v>
      </c>
      <c r="I21" s="156">
        <f>I16-I18+I19</f>
        <v>0</v>
      </c>
      <c r="J21" s="152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</row>
    <row r="22" spans="2:21" ht="12" customHeight="1">
      <c r="B22" s="151"/>
      <c r="C22" s="140" t="s">
        <v>35</v>
      </c>
      <c r="D22" s="155">
        <v>0</v>
      </c>
      <c r="E22" s="153"/>
      <c r="F22" s="138"/>
      <c r="G22" s="151"/>
      <c r="J22" s="152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</row>
    <row r="23" spans="2:21" ht="12" customHeight="1">
      <c r="B23" s="151"/>
      <c r="C23" s="140" t="s">
        <v>38</v>
      </c>
      <c r="D23" s="156">
        <f>SUM(D20:D22)</f>
        <v>0</v>
      </c>
      <c r="E23" s="153"/>
      <c r="F23" s="138"/>
      <c r="G23" s="151"/>
      <c r="H23" s="139" t="s">
        <v>154</v>
      </c>
      <c r="J23" s="152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</row>
    <row r="24" spans="2:21" ht="12" customHeight="1">
      <c r="B24" s="151"/>
      <c r="C24" s="139"/>
      <c r="D24" s="156"/>
      <c r="E24" s="152"/>
      <c r="G24" s="151"/>
      <c r="H24" s="140" t="s">
        <v>43</v>
      </c>
      <c r="I24" s="155"/>
      <c r="J24" s="152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</row>
    <row r="25" spans="2:21" ht="12" customHeight="1">
      <c r="B25" s="151"/>
      <c r="C25" s="140" t="s">
        <v>20</v>
      </c>
      <c r="D25" s="155"/>
      <c r="E25" s="152"/>
      <c r="G25" s="154"/>
      <c r="H25" s="140" t="s">
        <v>56</v>
      </c>
      <c r="I25" s="155"/>
      <c r="J25" s="152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</row>
    <row r="26" spans="2:21" ht="12" customHeight="1">
      <c r="B26" s="151"/>
      <c r="C26" s="140" t="s">
        <v>36</v>
      </c>
      <c r="D26" s="155"/>
      <c r="E26" s="152"/>
      <c r="G26" s="151"/>
      <c r="H26" s="140" t="s">
        <v>21</v>
      </c>
      <c r="I26" s="155"/>
      <c r="J26" s="152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</row>
    <row r="27" spans="2:21" ht="12" customHeight="1">
      <c r="B27" s="151"/>
      <c r="C27" s="140" t="s">
        <v>40</v>
      </c>
      <c r="D27" s="156">
        <f>SUM(D25:D26)</f>
        <v>0</v>
      </c>
      <c r="E27" s="153"/>
      <c r="F27" s="138"/>
      <c r="G27" s="151"/>
      <c r="H27" s="140" t="s">
        <v>64</v>
      </c>
      <c r="I27" s="155"/>
      <c r="J27" s="152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</row>
    <row r="28" spans="2:21" ht="12" customHeight="1">
      <c r="B28" s="151"/>
      <c r="C28" s="139"/>
      <c r="D28" s="156"/>
      <c r="E28" s="153"/>
      <c r="F28" s="138"/>
      <c r="G28" s="151"/>
      <c r="H28" s="140" t="s">
        <v>42</v>
      </c>
      <c r="I28" s="155"/>
      <c r="J28" s="152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</row>
    <row r="29" spans="2:21" ht="12" customHeight="1">
      <c r="B29" s="151"/>
      <c r="C29" s="140" t="s">
        <v>82</v>
      </c>
      <c r="D29" s="155"/>
      <c r="E29" s="152"/>
      <c r="G29" s="151"/>
      <c r="H29" s="140" t="s">
        <v>55</v>
      </c>
      <c r="I29" s="155"/>
      <c r="J29" s="152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</row>
    <row r="30" spans="2:21" ht="12" customHeight="1">
      <c r="B30" s="151"/>
      <c r="C30" s="157" t="s">
        <v>63</v>
      </c>
      <c r="D30" s="155"/>
      <c r="E30" s="152"/>
      <c r="G30" s="151"/>
      <c r="H30" s="140" t="s">
        <v>131</v>
      </c>
      <c r="I30" s="155"/>
      <c r="J30" s="152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</row>
    <row r="31" spans="2:21" ht="12" customHeight="1">
      <c r="B31" s="151"/>
      <c r="C31" s="157" t="s">
        <v>63</v>
      </c>
      <c r="D31" s="155"/>
      <c r="E31" s="152"/>
      <c r="G31" s="151"/>
      <c r="H31" s="140" t="s">
        <v>67</v>
      </c>
      <c r="I31" s="155"/>
      <c r="J31" s="152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</row>
    <row r="32" spans="2:21" ht="12" customHeight="1">
      <c r="B32" s="151"/>
      <c r="C32" s="160" t="s">
        <v>118</v>
      </c>
      <c r="D32" s="156">
        <f>SUM(D29:D31)</f>
        <v>0</v>
      </c>
      <c r="E32" s="152"/>
      <c r="G32" s="151"/>
      <c r="H32" s="140" t="s">
        <v>57</v>
      </c>
      <c r="I32" s="155"/>
      <c r="J32" s="152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</row>
    <row r="33" spans="2:21" ht="12" customHeight="1">
      <c r="B33" s="151"/>
      <c r="C33" s="140"/>
      <c r="D33" s="4"/>
      <c r="E33" s="152"/>
      <c r="G33" s="151"/>
      <c r="H33" s="157" t="s">
        <v>130</v>
      </c>
      <c r="I33" s="155"/>
      <c r="J33" s="152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</row>
    <row r="34" spans="2:21" ht="12" customHeight="1">
      <c r="B34" s="151"/>
      <c r="C34" s="140" t="s">
        <v>77</v>
      </c>
      <c r="D34" s="155"/>
      <c r="E34" s="153"/>
      <c r="F34" s="138"/>
      <c r="G34" s="151"/>
      <c r="H34" s="140" t="s">
        <v>112</v>
      </c>
      <c r="I34" s="155"/>
      <c r="J34" s="152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</row>
    <row r="35" spans="2:21" ht="12" customHeight="1">
      <c r="B35" s="151"/>
      <c r="C35" s="140" t="s">
        <v>49</v>
      </c>
      <c r="D35" s="155"/>
      <c r="E35" s="153"/>
      <c r="F35" s="138"/>
      <c r="G35" s="151"/>
      <c r="H35" s="157" t="s">
        <v>63</v>
      </c>
      <c r="I35" s="155"/>
      <c r="J35" s="152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</row>
    <row r="36" spans="2:21" ht="12" customHeight="1">
      <c r="B36" s="151"/>
      <c r="C36" s="140" t="s">
        <v>41</v>
      </c>
      <c r="D36" s="156">
        <f>SUM(D34:D35)</f>
        <v>0</v>
      </c>
      <c r="E36" s="152"/>
      <c r="G36" s="151"/>
      <c r="H36" s="157" t="s">
        <v>63</v>
      </c>
      <c r="I36" s="155"/>
      <c r="J36" s="152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</row>
    <row r="37" spans="2:21" ht="12" customHeight="1">
      <c r="B37" s="151"/>
      <c r="C37" s="139"/>
      <c r="D37" s="156"/>
      <c r="E37" s="152"/>
      <c r="G37" s="151"/>
      <c r="H37" s="140" t="s">
        <v>22</v>
      </c>
      <c r="I37" s="161">
        <f>SUM(I24:I36)</f>
        <v>0</v>
      </c>
      <c r="J37" s="152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</row>
    <row r="38" spans="2:21" ht="12" customHeight="1">
      <c r="B38" s="151"/>
      <c r="C38" s="140" t="s">
        <v>51</v>
      </c>
      <c r="D38" s="155"/>
      <c r="E38" s="153"/>
      <c r="F38" s="138"/>
      <c r="G38" s="151"/>
      <c r="I38" s="162"/>
      <c r="J38" s="152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</row>
    <row r="39" spans="2:21" ht="12" customHeight="1">
      <c r="B39" s="151"/>
      <c r="C39" s="140" t="s">
        <v>52</v>
      </c>
      <c r="D39" s="155"/>
      <c r="E39" s="153"/>
      <c r="F39" s="138"/>
      <c r="G39" s="151"/>
      <c r="H39" s="139" t="s">
        <v>151</v>
      </c>
      <c r="I39" s="163">
        <f>I21-I37</f>
        <v>0</v>
      </c>
      <c r="J39" s="152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</row>
    <row r="40" spans="2:21" ht="12" customHeight="1">
      <c r="B40" s="151"/>
      <c r="E40" s="152"/>
      <c r="G40" s="151"/>
      <c r="J40" s="152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</row>
    <row r="41" spans="2:21" ht="12" customHeight="1" thickBot="1">
      <c r="B41" s="151"/>
      <c r="C41" s="140" t="s">
        <v>53</v>
      </c>
      <c r="D41" s="164">
        <f>D8+D12+D16+D18+D23+D27+D32+D36+D38+D39</f>
        <v>0</v>
      </c>
      <c r="E41" s="152"/>
      <c r="G41" s="151"/>
      <c r="H41" s="139" t="s">
        <v>152</v>
      </c>
      <c r="I41" s="155"/>
      <c r="J41" s="152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</row>
    <row r="42" spans="2:21" ht="12" customHeight="1" thickTop="1">
      <c r="B42" s="151"/>
      <c r="E42" s="152"/>
      <c r="G42" s="151"/>
      <c r="H42" s="138"/>
      <c r="J42" s="152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</row>
    <row r="43" spans="2:21" ht="12" customHeight="1">
      <c r="B43" s="151"/>
      <c r="C43" s="138" t="s">
        <v>71</v>
      </c>
      <c r="E43" s="153"/>
      <c r="F43" s="138"/>
      <c r="G43" s="165"/>
      <c r="H43" s="166"/>
      <c r="I43" s="167"/>
      <c r="J43" s="168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</row>
    <row r="44" spans="2:21" ht="12" customHeight="1">
      <c r="B44" s="151"/>
      <c r="C44" s="140" t="s">
        <v>60</v>
      </c>
      <c r="D44" s="155"/>
      <c r="E44" s="153"/>
      <c r="F44" s="138"/>
      <c r="G44" s="169"/>
      <c r="H44" s="139" t="s">
        <v>143</v>
      </c>
      <c r="J44" s="170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</row>
    <row r="45" spans="2:21" ht="12" customHeight="1">
      <c r="B45" s="151"/>
      <c r="C45" s="140" t="s">
        <v>59</v>
      </c>
      <c r="D45" s="171"/>
      <c r="E45" s="152"/>
      <c r="G45" s="169"/>
      <c r="H45" s="140" t="s">
        <v>153</v>
      </c>
      <c r="I45" s="161">
        <f>I41+NOI</f>
        <v>0</v>
      </c>
      <c r="J45" s="170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</row>
    <row r="46" spans="2:21" ht="12" customHeight="1">
      <c r="B46" s="151"/>
      <c r="C46" s="140" t="s">
        <v>145</v>
      </c>
      <c r="D46" s="155"/>
      <c r="E46" s="153"/>
      <c r="F46" s="138"/>
      <c r="G46" s="169"/>
      <c r="H46" s="140" t="s">
        <v>79</v>
      </c>
      <c r="I46" s="155"/>
      <c r="J46" s="170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</row>
    <row r="47" spans="2:21" ht="12" customHeight="1" thickBot="1">
      <c r="B47" s="151"/>
      <c r="C47" s="140" t="s">
        <v>75</v>
      </c>
      <c r="D47" s="172">
        <f>SUM(D44:D46)</f>
        <v>0</v>
      </c>
      <c r="E47" s="152"/>
      <c r="G47" s="169"/>
      <c r="H47" s="140" t="s">
        <v>69</v>
      </c>
      <c r="I47" s="161">
        <f>I45-I46</f>
        <v>0</v>
      </c>
      <c r="J47" s="170"/>
      <c r="K47" s="173"/>
      <c r="L47" s="137"/>
      <c r="M47" s="137"/>
      <c r="N47" s="137"/>
      <c r="O47" s="137"/>
      <c r="P47" s="137"/>
      <c r="Q47" s="137"/>
      <c r="R47" s="137"/>
      <c r="S47" s="137"/>
      <c r="T47" s="137"/>
      <c r="U47" s="137"/>
    </row>
    <row r="48" spans="2:21" ht="12" customHeight="1" thickTop="1">
      <c r="B48" s="151"/>
      <c r="E48" s="152"/>
      <c r="G48" s="169"/>
      <c r="H48" s="140" t="s">
        <v>73</v>
      </c>
      <c r="I48" s="174"/>
      <c r="J48" s="170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</row>
    <row r="49" spans="2:21" ht="12" customHeight="1">
      <c r="B49" s="151"/>
      <c r="E49" s="152"/>
      <c r="G49" s="169"/>
      <c r="H49" s="140" t="s">
        <v>98</v>
      </c>
      <c r="I49" s="175"/>
      <c r="J49" s="176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</row>
    <row r="50" spans="2:21" ht="12" customHeight="1">
      <c r="B50" s="151"/>
      <c r="E50" s="153"/>
      <c r="F50" s="138"/>
      <c r="G50" s="169"/>
      <c r="H50" s="140" t="s">
        <v>144</v>
      </c>
      <c r="I50" s="177"/>
      <c r="J50" s="176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</row>
    <row r="51" spans="2:21" ht="12" customHeight="1">
      <c r="B51" s="178"/>
      <c r="C51" s="179"/>
      <c r="D51" s="179"/>
      <c r="E51" s="180"/>
      <c r="F51" s="138"/>
      <c r="G51" s="181"/>
      <c r="H51" s="182"/>
      <c r="I51" s="183"/>
      <c r="J51" s="184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</row>
    <row r="52" spans="2:21" ht="12" customHeight="1">
      <c r="E52" s="138"/>
      <c r="F52" s="138"/>
    </row>
    <row r="53" spans="2:21" ht="12" customHeight="1">
      <c r="E53" s="138"/>
      <c r="F53" s="138"/>
    </row>
    <row r="54" spans="2:21" ht="12" customHeight="1">
      <c r="E54" s="138"/>
      <c r="F54" s="138"/>
    </row>
    <row r="55" spans="2:21" ht="12" customHeight="1">
      <c r="E55" s="138"/>
      <c r="F55" s="138"/>
    </row>
    <row r="56" spans="2:21" ht="12" customHeight="1">
      <c r="E56" s="138"/>
      <c r="F56" s="138"/>
    </row>
    <row r="57" spans="2:21" ht="12" customHeight="1">
      <c r="E57" s="138"/>
      <c r="F57" s="138"/>
    </row>
    <row r="58" spans="2:21" ht="12" customHeight="1">
      <c r="E58" s="138"/>
      <c r="F58" s="138"/>
    </row>
    <row r="59" spans="2:21" ht="12" customHeight="1">
      <c r="E59" s="138"/>
      <c r="F59" s="138"/>
    </row>
    <row r="60" spans="2:21" ht="12" customHeight="1">
      <c r="E60" s="138"/>
      <c r="F60" s="138"/>
    </row>
    <row r="61" spans="2:21" ht="12" customHeight="1">
      <c r="E61" s="138"/>
      <c r="F61" s="138"/>
    </row>
    <row r="62" spans="2:21" ht="12" customHeight="1">
      <c r="E62" s="138"/>
      <c r="F62" s="138"/>
    </row>
    <row r="63" spans="2:21" ht="12" customHeight="1">
      <c r="E63" s="138"/>
      <c r="F63" s="138"/>
    </row>
    <row r="64" spans="2:21" ht="12" customHeight="1">
      <c r="E64" s="138"/>
      <c r="F64" s="138"/>
    </row>
    <row r="65" spans="3:6" ht="12" customHeight="1">
      <c r="E65" s="138"/>
      <c r="F65" s="138"/>
    </row>
    <row r="66" spans="3:6" ht="12" customHeight="1">
      <c r="E66" s="138"/>
      <c r="F66" s="138"/>
    </row>
    <row r="67" spans="3:6" ht="12" customHeight="1">
      <c r="E67" s="138"/>
      <c r="F67" s="138"/>
    </row>
    <row r="68" spans="3:6" ht="12" customHeight="1">
      <c r="E68" s="138"/>
      <c r="F68" s="138"/>
    </row>
    <row r="69" spans="3:6" ht="12" customHeight="1">
      <c r="E69" s="138"/>
      <c r="F69" s="138"/>
    </row>
    <row r="70" spans="3:6" ht="12" customHeight="1">
      <c r="E70" s="138"/>
      <c r="F70" s="138"/>
    </row>
    <row r="71" spans="3:6" ht="12" customHeight="1">
      <c r="E71" s="138"/>
      <c r="F71" s="138"/>
    </row>
    <row r="72" spans="3:6" ht="12" customHeight="1">
      <c r="E72" s="138"/>
      <c r="F72" s="138"/>
    </row>
    <row r="73" spans="3:6" ht="12" customHeight="1">
      <c r="E73" s="138"/>
      <c r="F73" s="138"/>
    </row>
    <row r="74" spans="3:6" ht="12" customHeight="1">
      <c r="E74" s="138"/>
      <c r="F74" s="138"/>
    </row>
    <row r="75" spans="3:6" ht="12" customHeight="1">
      <c r="E75" s="138"/>
      <c r="F75" s="138"/>
    </row>
    <row r="76" spans="3:6" ht="12" customHeight="1">
      <c r="E76" s="138"/>
      <c r="F76" s="138"/>
    </row>
    <row r="77" spans="3:6" ht="12" customHeight="1">
      <c r="E77" s="138"/>
      <c r="F77" s="138"/>
    </row>
    <row r="78" spans="3:6" ht="12" customHeight="1">
      <c r="E78" s="138"/>
      <c r="F78" s="138"/>
    </row>
    <row r="79" spans="3:6" ht="12" customHeight="1">
      <c r="E79" s="138"/>
      <c r="F79" s="138"/>
    </row>
    <row r="80" spans="3:6" ht="12" customHeight="1">
      <c r="C80" s="162"/>
      <c r="D80" s="162"/>
    </row>
  </sheetData>
  <sheetProtection algorithmName="SHA-512" hashValue="M86ADWqYf6t1nEoVGKk4vZje1aVbxNB+az18x7UgKVK5Pk0FYchTzb/LkCgN41wzOpEE1NsS7U5MrahTfGzSBQ==" saltValue="80iAfV/uK+XeDBqYkqZn+Q==" spinCount="100000" sheet="1" objects="1" scenarios="1" selectLockedCells="1"/>
  <mergeCells count="1">
    <mergeCell ref="H1:I1"/>
  </mergeCells>
  <conditionalFormatting sqref="D6:D7">
    <cfRule type="containsBlanks" dxfId="22" priority="3">
      <formula>LEN(TRIM(D6))=0</formula>
    </cfRule>
  </conditionalFormatting>
  <conditionalFormatting sqref="D8">
    <cfRule type="notContainsBlanks" dxfId="21" priority="19">
      <formula>LEN(TRIM(D8))&gt;0</formula>
    </cfRule>
  </conditionalFormatting>
  <conditionalFormatting sqref="D10:D11">
    <cfRule type="containsBlanks" dxfId="20" priority="22">
      <formula>LEN(TRIM(D10))=0</formula>
    </cfRule>
  </conditionalFormatting>
  <conditionalFormatting sqref="D12:D13">
    <cfRule type="notContainsBlanks" dxfId="19" priority="18">
      <formula>LEN(TRIM(D12))&gt;0</formula>
    </cfRule>
  </conditionalFormatting>
  <conditionalFormatting sqref="D14:D15 D18 D25:D26 D34:D35">
    <cfRule type="containsBlanks" dxfId="18" priority="21">
      <formula>LEN(TRIM(D14))=0</formula>
    </cfRule>
  </conditionalFormatting>
  <conditionalFormatting sqref="D16:D17">
    <cfRule type="notContainsBlanks" dxfId="17" priority="17">
      <formula>LEN(TRIM(D16))&gt;0</formula>
    </cfRule>
  </conditionalFormatting>
  <conditionalFormatting sqref="D20:D22 I24:I36 D44:D46">
    <cfRule type="containsBlanks" dxfId="16" priority="23">
      <formula>LEN(TRIM(D20))=0</formula>
    </cfRule>
  </conditionalFormatting>
  <conditionalFormatting sqref="D23:D24">
    <cfRule type="notContainsBlanks" dxfId="15" priority="16">
      <formula>LEN(TRIM(D23))&gt;0</formula>
    </cfRule>
  </conditionalFormatting>
  <conditionalFormatting sqref="D27:D28">
    <cfRule type="notContainsBlanks" dxfId="14" priority="15">
      <formula>LEN(TRIM(D27))&gt;0</formula>
    </cfRule>
  </conditionalFormatting>
  <conditionalFormatting sqref="D29:D31">
    <cfRule type="containsBlanks" dxfId="13" priority="5">
      <formula>LEN(TRIM(D29))=0</formula>
    </cfRule>
  </conditionalFormatting>
  <conditionalFormatting sqref="D32">
    <cfRule type="notContainsBlanks" dxfId="12" priority="4">
      <formula>LEN(TRIM(D32))&gt;0</formula>
    </cfRule>
  </conditionalFormatting>
  <conditionalFormatting sqref="D36:D37">
    <cfRule type="notContainsBlanks" dxfId="11" priority="14">
      <formula>LEN(TRIM(D36))&gt;0</formula>
    </cfRule>
  </conditionalFormatting>
  <conditionalFormatting sqref="D38:D39">
    <cfRule type="containsBlanks" dxfId="10" priority="20">
      <formula>LEN(TRIM(D38))=0</formula>
    </cfRule>
  </conditionalFormatting>
  <conditionalFormatting sqref="I6:I9">
    <cfRule type="containsBlanks" dxfId="9" priority="1">
      <formula>LEN(TRIM(I6))=0</formula>
    </cfRule>
  </conditionalFormatting>
  <conditionalFormatting sqref="I10">
    <cfRule type="notContainsBlanks" dxfId="8" priority="12">
      <formula>LEN(TRIM(I10))&gt;0</formula>
    </cfRule>
  </conditionalFormatting>
  <conditionalFormatting sqref="I11:I15">
    <cfRule type="containsBlanks" dxfId="7" priority="13">
      <formula>LEN(TRIM(I11))=0</formula>
    </cfRule>
  </conditionalFormatting>
  <conditionalFormatting sqref="I16">
    <cfRule type="notContainsBlanks" dxfId="6" priority="9">
      <formula>LEN(TRIM(I16))&gt;0</formula>
    </cfRule>
  </conditionalFormatting>
  <conditionalFormatting sqref="I18:I19">
    <cfRule type="containsBlanks" dxfId="5" priority="11">
      <formula>LEN(TRIM(I18))=0</formula>
    </cfRule>
  </conditionalFormatting>
  <conditionalFormatting sqref="I21">
    <cfRule type="notContainsBlanks" dxfId="4" priority="10">
      <formula>LEN(TRIM(I21))&gt;0</formula>
    </cfRule>
  </conditionalFormatting>
  <conditionalFormatting sqref="I37">
    <cfRule type="notContainsBlanks" dxfId="3" priority="7">
      <formula>LEN(TRIM(I37))&gt;0</formula>
    </cfRule>
  </conditionalFormatting>
  <conditionalFormatting sqref="I41">
    <cfRule type="containsBlanks" dxfId="2" priority="2">
      <formula>LEN(TRIM(I41))=0</formula>
    </cfRule>
  </conditionalFormatting>
  <conditionalFormatting sqref="I46">
    <cfRule type="containsBlanks" dxfId="1" priority="8">
      <formula>LEN(TRIM(I46))=0</formula>
    </cfRule>
  </conditionalFormatting>
  <conditionalFormatting sqref="I48:I50">
    <cfRule type="containsBlanks" dxfId="0" priority="6">
      <formula>LEN(TRIM(I48))=0</formula>
    </cfRule>
  </conditionalFormatting>
  <dataValidations disablePrompts="1" count="1">
    <dataValidation type="list" allowBlank="1" showInputMessage="1" showErrorMessage="1" sqref="I49" xr:uid="{8FD45451-CCF7-FB4F-8245-EF8C2D7C6EAC}">
      <formula1>"Yes, No"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93</vt:i4>
      </vt:variant>
    </vt:vector>
  </HeadingPairs>
  <TitlesOfParts>
    <vt:vector size="98" baseType="lpstr">
      <vt:lpstr>Program Information    </vt:lpstr>
      <vt:lpstr>A - Application      </vt:lpstr>
      <vt:lpstr>B - Project Detail    </vt:lpstr>
      <vt:lpstr>Office Use 1</vt:lpstr>
      <vt:lpstr>Office Use 2</vt:lpstr>
      <vt:lpstr>Aff_1Bed_Num</vt:lpstr>
      <vt:lpstr>Aff_1Bed_Rent</vt:lpstr>
      <vt:lpstr>Aff_2Bed_Num</vt:lpstr>
      <vt:lpstr>Aff_2Bed_Rent</vt:lpstr>
      <vt:lpstr>Aff_3Bed_Num</vt:lpstr>
      <vt:lpstr>Aff_3Bed_Rent</vt:lpstr>
      <vt:lpstr>Aff_Studio_Num</vt:lpstr>
      <vt:lpstr>Aff_Studio_Rent</vt:lpstr>
      <vt:lpstr>'Office Use 2'!Amortization</vt:lpstr>
      <vt:lpstr>Amortization</vt:lpstr>
      <vt:lpstr>'Office Use 2'!Cable_WIFI_Cost</vt:lpstr>
      <vt:lpstr>Cable_WIFI_Cost</vt:lpstr>
      <vt:lpstr>'Office Use 2'!Cash_Equity</vt:lpstr>
      <vt:lpstr>Cash_Equity</vt:lpstr>
      <vt:lpstr>'Office Use 2'!Cash_Flow</vt:lpstr>
      <vt:lpstr>Cash_Flow</vt:lpstr>
      <vt:lpstr>City</vt:lpstr>
      <vt:lpstr>'Office Use 2'!CMHC_Insured</vt:lpstr>
      <vt:lpstr>CMHC_Insured</vt:lpstr>
      <vt:lpstr>'Office Use 2'!Debt_Service</vt:lpstr>
      <vt:lpstr>Debt_Service</vt:lpstr>
      <vt:lpstr>'Office Use 2'!Devlopment_Budget</vt:lpstr>
      <vt:lpstr>Devlopment_Budget</vt:lpstr>
      <vt:lpstr>Duration</vt:lpstr>
      <vt:lpstr>'Office Use 2'!EGI</vt:lpstr>
      <vt:lpstr>EGI</vt:lpstr>
      <vt:lpstr>Email_Address</vt:lpstr>
      <vt:lpstr>First_Name</vt:lpstr>
      <vt:lpstr>'Office Use 2'!General_Admin</vt:lpstr>
      <vt:lpstr>General_Admin</vt:lpstr>
      <vt:lpstr>'Office Use 2'!Grants</vt:lpstr>
      <vt:lpstr>Grants</vt:lpstr>
      <vt:lpstr>'Office Use 2'!Insurance</vt:lpstr>
      <vt:lpstr>Insurance</vt:lpstr>
      <vt:lpstr>'Office Use 2'!Land_Cost</vt:lpstr>
      <vt:lpstr>Land_Cost</vt:lpstr>
      <vt:lpstr>Last_Name</vt:lpstr>
      <vt:lpstr>'Office Use 2'!Laundry_Fees</vt:lpstr>
      <vt:lpstr>Laundry_Fees</vt:lpstr>
      <vt:lpstr>Lot_Area</vt:lpstr>
      <vt:lpstr>Mailing</vt:lpstr>
      <vt:lpstr>'Office Use 2'!Maintenance</vt:lpstr>
      <vt:lpstr>Maintenance</vt:lpstr>
      <vt:lpstr>'Office Use 2'!Management</vt:lpstr>
      <vt:lpstr>Management</vt:lpstr>
      <vt:lpstr>'Office Use 2'!Marketing</vt:lpstr>
      <vt:lpstr>Marketing</vt:lpstr>
      <vt:lpstr>Material</vt:lpstr>
      <vt:lpstr>'Office Use 2'!NOI</vt:lpstr>
      <vt:lpstr>NOI</vt:lpstr>
      <vt:lpstr>Owner_Legal</vt:lpstr>
      <vt:lpstr>'Office Use 2'!Parking_Fees</vt:lpstr>
      <vt:lpstr>Parking_Fees</vt:lpstr>
      <vt:lpstr>Position</vt:lpstr>
      <vt:lpstr>Post_Area</vt:lpstr>
      <vt:lpstr>Post_Com_Area</vt:lpstr>
      <vt:lpstr>Post_Cost</vt:lpstr>
      <vt:lpstr>Post_Stalls</vt:lpstr>
      <vt:lpstr>Post_Stories</vt:lpstr>
      <vt:lpstr>Post_Total_Units</vt:lpstr>
      <vt:lpstr>Postal_Code</vt:lpstr>
      <vt:lpstr>Pre_Area</vt:lpstr>
      <vt:lpstr>Pre_Cost</vt:lpstr>
      <vt:lpstr>Pre_Stalls</vt:lpstr>
      <vt:lpstr>Pre_Storeys</vt:lpstr>
      <vt:lpstr>'A - Application      '!Print_Area</vt:lpstr>
      <vt:lpstr>'B - Project Detail    '!Print_Area</vt:lpstr>
      <vt:lpstr>'Office Use 1'!Print_Area</vt:lpstr>
      <vt:lpstr>'Office Use 2'!Print_Area</vt:lpstr>
      <vt:lpstr>'Program Information    '!Print_Area</vt:lpstr>
      <vt:lpstr>Pronoun</vt:lpstr>
      <vt:lpstr>Property_Address</vt:lpstr>
      <vt:lpstr>'Office Use 2'!Property_Taxes</vt:lpstr>
      <vt:lpstr>Property_Taxes</vt:lpstr>
      <vt:lpstr>Province</vt:lpstr>
      <vt:lpstr>'Office Use 2'!Reserve_Fund</vt:lpstr>
      <vt:lpstr>Reserve_Fund</vt:lpstr>
      <vt:lpstr>Roll_Number</vt:lpstr>
      <vt:lpstr>'Office Use 2'!Security</vt:lpstr>
      <vt:lpstr>Security</vt:lpstr>
      <vt:lpstr>'Office Use 2'!Superintendant</vt:lpstr>
      <vt:lpstr>Superintendant</vt:lpstr>
      <vt:lpstr>Telephone</vt:lpstr>
      <vt:lpstr>'Office Use 2'!Total_Expense</vt:lpstr>
      <vt:lpstr>Total_Expense</vt:lpstr>
      <vt:lpstr>'Office Use 2'!Utilities</vt:lpstr>
      <vt:lpstr>Utilities</vt:lpstr>
      <vt:lpstr>Utilities_Included</vt:lpstr>
      <vt:lpstr>'Office Use 2'!Vancancy</vt:lpstr>
      <vt:lpstr>Vancancy</vt:lpstr>
      <vt:lpstr>Zoning_District</vt:lpstr>
      <vt:lpstr>Zoning_Max_Units</vt:lpstr>
      <vt:lpstr>Zoning_Rule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Mathieson</dc:creator>
  <cp:lastModifiedBy>Rappaport, Alissa</cp:lastModifiedBy>
  <cp:lastPrinted>2024-02-01T15:49:10Z</cp:lastPrinted>
  <dcterms:created xsi:type="dcterms:W3CDTF">2024-01-30T13:07:03Z</dcterms:created>
  <dcterms:modified xsi:type="dcterms:W3CDTF">2024-04-17T13:58:19Z</dcterms:modified>
</cp:coreProperties>
</file>