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12450" windowHeight="12030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PRICES'!$B$1:$H$441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PRICES'!$B$1:$IV$197</definedName>
    <definedName name="XEVERYTHING">#REF!</definedName>
    <definedName name="XITEMS" localSheetId="0">'FORM B - PRICES'!$B$6:$IV$197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50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<sst xmlns="http://schemas.openxmlformats.org/spreadsheetml/2006/main" count="1701" uniqueCount="456">
  <si>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</si>
  <si>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</si>
  <si>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</si>
  <si>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</si>
  <si>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</si>
  <si>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</si>
  <si>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</si>
  <si>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</si>
  <si>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</si>
  <si>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</si>
  <si>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</si>
  <si>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</si>
  <si>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</si>
  <si>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</si>
  <si>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</si>
  <si>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</si>
  <si>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</si>
  <si>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</si>
  <si>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</si>
  <si>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</si>
  <si>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</si>
  <si>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</si>
  <si>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</si>
  <si>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</si>
  <si>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</si>
  <si>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</si>
  <si>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</si>
  <si>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</si>
  <si>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</si>
  <si>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</si>
  <si>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</si>
  <si>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</si>
  <si>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</si>
  <si>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</si>
  <si>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</si>
  <si>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</si>
  <si>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</si>
  <si>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</si>
  <si>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</si>
  <si>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</si>
  <si>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</si>
  <si>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</si>
  <si>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</si>
  <si>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</si>
  <si>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</si>
  <si>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</si>
  <si>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</si>
  <si>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</si>
  <si>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</si>
  <si>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</si>
  <si>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</si>
  <si>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</si>
  <si>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</si>
  <si>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</si>
  <si>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</si>
  <si>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</si>
  <si>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</si>
  <si>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</si>
  <si>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</si>
  <si>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</si>
  <si>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</si>
  <si>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</si>
  <si>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</si>
  <si>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</si>
  <si>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</si>
  <si>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</si>
  <si>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</si>
  <si>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</si>
  <si>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</si>
  <si>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</si>
  <si>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</si>
  <si>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</si>
  <si>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</si>
  <si>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B.1</t>
  </si>
  <si>
    <t>B001</t>
  </si>
  <si>
    <t>Pavement Removal</t>
  </si>
  <si>
    <t>B002</t>
  </si>
  <si>
    <t>Concrete Pavement</t>
  </si>
  <si>
    <t>B.8</t>
  </si>
  <si>
    <t>B.9</t>
  </si>
  <si>
    <t>B.10</t>
  </si>
  <si>
    <t>B.12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</si>
  <si>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</si>
  <si>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</si>
  <si>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</si>
  <si>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</si>
  <si>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</si>
  <si>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</si>
  <si>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</si>
  <si>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</si>
  <si>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C.1</t>
  </si>
  <si>
    <t>C.3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</si>
  <si>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</si>
  <si>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</si>
  <si>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</si>
  <si>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</si>
  <si>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</si>
  <si>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</si>
  <si>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</si>
  <si>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</si>
  <si>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</si>
  <si>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</si>
  <si>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</si>
  <si>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</si>
  <si>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</si>
  <si>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</si>
  <si>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</si>
  <si>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</si>
  <si>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</si>
  <si>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</si>
  <si>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</si>
  <si>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</si>
  <si>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G</t>
  </si>
  <si>
    <t>G.1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</si>
  <si>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</si>
  <si>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</si>
  <si>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</si>
  <si>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</si>
  <si>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</si>
  <si>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</si>
  <si>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</si>
  <si>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</si>
  <si>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</si>
  <si>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</si>
  <si>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A007A</t>
  </si>
  <si>
    <t xml:space="preserve">50 mm </t>
  </si>
  <si>
    <t>Contractor has option of supplying Crushed Aggregate, Crushed Limestone or Crushed Concrete.</t>
  </si>
  <si>
    <t>A.9</t>
  </si>
  <si>
    <t xml:space="preserve">(E16) Recycled Concrete Base Course - has been removed form BO Template and has been incorporated into CW3110-R14. Contractor may select from specified materials.
</t>
  </si>
  <si>
    <t xml:space="preserve"> </t>
  </si>
  <si>
    <t>A022</t>
  </si>
  <si>
    <t>A.21</t>
  </si>
  <si>
    <t>Separation Geotextile Fabric</t>
  </si>
  <si>
    <t>B100r</t>
  </si>
  <si>
    <t>Miscellaneous Concrete Slab Removal</t>
  </si>
  <si>
    <t>B104r</t>
  </si>
  <si>
    <t>100 mm Sidewalk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</si>
  <si>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</si>
  <si>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</si>
  <si>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</si>
  <si>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</si>
  <si>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</si>
  <si>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</si>
  <si>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</si>
  <si>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</si>
  <si>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</si>
  <si>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</si>
  <si>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</si>
  <si>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B.14</t>
  </si>
  <si>
    <t>B.15</t>
  </si>
  <si>
    <t>B154rl</t>
  </si>
  <si>
    <t>^ reveal height, add "Slip Form Paving" if specified</t>
  </si>
  <si>
    <t>Less than 3 m</t>
  </si>
  <si>
    <t>3 m to 30 m</t>
  </si>
  <si>
    <t>SD-203B</t>
  </si>
  <si>
    <t>SD-202B</t>
  </si>
  <si>
    <t>SD-229C,D</t>
  </si>
  <si>
    <t>CW 3310-R14</t>
  </si>
  <si>
    <t>CW 3330-R5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</si>
  <si>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</si>
  <si>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</si>
  <si>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</si>
  <si>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</si>
  <si>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</si>
  <si>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</si>
  <si>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C011</t>
  </si>
  <si>
    <t>Construction of 150 mm Concrete Pavement (Reinforced)</t>
  </si>
  <si>
    <t>add "Slip Form Paving" if specified</t>
  </si>
  <si>
    <t>C036</t>
  </si>
  <si>
    <t>^ height, add "Slip Form Paving" if specified</t>
  </si>
  <si>
    <t>C045</t>
  </si>
  <si>
    <t>Construction of   Lip Curb (40 mm ht, Integral)</t>
  </si>
  <si>
    <t xml:space="preserve"> add "Slip Form Paving" if specified</t>
  </si>
  <si>
    <t>CW 3250-R7</t>
  </si>
  <si>
    <t>D.4</t>
  </si>
  <si>
    <t>E003</t>
  </si>
  <si>
    <t xml:space="preserve">Catch Basin  </t>
  </si>
  <si>
    <t>CW 2130-R12</t>
  </si>
  <si>
    <t>E004</t>
  </si>
  <si>
    <t>^ specify depth 1800 or 1200</t>
  </si>
  <si>
    <t>E012</t>
  </si>
  <si>
    <t>E.6</t>
  </si>
  <si>
    <t>Drainage Connection Pipe</t>
  </si>
  <si>
    <t>E.10</t>
  </si>
  <si>
    <t>Replacing Existing Manhole and Catch Basin  Frames &amp; Covers</t>
  </si>
  <si>
    <t>E036</t>
  </si>
  <si>
    <t>E.15</t>
  </si>
  <si>
    <t xml:space="preserve">Connecting to Existing Sewer </t>
  </si>
  <si>
    <t>E038</t>
  </si>
  <si>
    <t>"Type" opt. if known</t>
  </si>
  <si>
    <t>E045</t>
  </si>
  <si>
    <t>E.18</t>
  </si>
  <si>
    <t>Abandoning  Existing Catch Pit</t>
  </si>
  <si>
    <t>E046</t>
  </si>
  <si>
    <t>Removal of Existing Catch Basins</t>
  </si>
  <si>
    <t>E051</t>
  </si>
  <si>
    <t>Installation of Subdrains</t>
  </si>
  <si>
    <t>CW 3120-R4</t>
  </si>
  <si>
    <t>CW 3210-R7</t>
  </si>
  <si>
    <t>Pre-cast Concrete Risers</t>
  </si>
  <si>
    <t>F004</t>
  </si>
  <si>
    <t>38 mm</t>
  </si>
  <si>
    <t>51 mm</t>
  </si>
  <si>
    <t>76 mm</t>
  </si>
  <si>
    <t>CW 3510-R9</t>
  </si>
  <si>
    <t>G002</t>
  </si>
  <si>
    <t xml:space="preserve"> width &lt; 600 mm</t>
  </si>
  <si>
    <t xml:space="preserve"> width &gt; or = 600 mm</t>
  </si>
  <si>
    <t>C051</t>
  </si>
  <si>
    <t>100 mm Concrete Sidewalk</t>
  </si>
  <si>
    <t xml:space="preserve">CW 3130-R4 </t>
  </si>
  <si>
    <t>CW 3110-R15</t>
  </si>
  <si>
    <t xml:space="preserve">CW 3230-R7
</t>
  </si>
  <si>
    <t xml:space="preserve">CW 3235-R9  </t>
  </si>
  <si>
    <t xml:space="preserve">CW 3410-R9 </t>
  </si>
  <si>
    <t xml:space="preserve">CW 3325-R5  </t>
  </si>
  <si>
    <t>SD-024, 1800 mm deep</t>
  </si>
  <si>
    <t>Connecting to 300 mm  (Type PVC ) Sewer</t>
  </si>
  <si>
    <t>B017</t>
  </si>
  <si>
    <t>B.3</t>
  </si>
  <si>
    <t>Partial Slab Patches</t>
  </si>
  <si>
    <t>B027</t>
  </si>
  <si>
    <t>200 mm Concrete Pavement (Type B)</t>
  </si>
  <si>
    <t>B029</t>
  </si>
  <si>
    <t>200 mm Concrete Pavement (Type D)</t>
  </si>
  <si>
    <t>B099</t>
  </si>
  <si>
    <t>25 M Deformed Tie Bar</t>
  </si>
  <si>
    <t>B159rl</t>
  </si>
  <si>
    <t>SD-203A</t>
  </si>
  <si>
    <t>B160rl</t>
  </si>
  <si>
    <t>B161rl</t>
  </si>
  <si>
    <t>B167rl</t>
  </si>
  <si>
    <t>^ reveal height, type &amp; reference to Standard Detail</t>
  </si>
  <si>
    <t>B182rl</t>
  </si>
  <si>
    <t>E028</t>
  </si>
  <si>
    <t>AP-008 - Barrier Curb and Gutter Inlet Frame and Box</t>
  </si>
  <si>
    <t>E029</t>
  </si>
  <si>
    <t>v)</t>
  </si>
  <si>
    <t xml:space="preserve">AP-009 - Barrier Curb and Gutter Inlet Cover </t>
  </si>
  <si>
    <t>E.4</t>
  </si>
  <si>
    <t>SD-023</t>
  </si>
  <si>
    <t>E026</t>
  </si>
  <si>
    <t>iii)</t>
  </si>
  <si>
    <t>AP-006 - Standard Grated Cover for Standard Frame</t>
  </si>
  <si>
    <t>E006</t>
  </si>
  <si>
    <t>E.2</t>
  </si>
  <si>
    <t xml:space="preserve">Catch Pit </t>
  </si>
  <si>
    <t>E007</t>
  </si>
  <si>
    <t>E050</t>
  </si>
  <si>
    <t>Abandoning Existing Drainage Inlets</t>
  </si>
  <si>
    <t>Concrete Curb 150 mm Depth</t>
  </si>
  <si>
    <t>ROADWORK - NEW CONSTRUCTION</t>
  </si>
  <si>
    <t>C033</t>
  </si>
  <si>
    <t>SD-205</t>
  </si>
  <si>
    <t>D005</t>
  </si>
  <si>
    <t>D.3</t>
  </si>
  <si>
    <t>Longitudinal Joint &amp; Crack Filling ( &gt; 25 mm in width )</t>
  </si>
  <si>
    <t>MISCELLANEOUS</t>
  </si>
  <si>
    <t>H001</t>
  </si>
  <si>
    <t>A.1</t>
  </si>
  <si>
    <t>A.2</t>
  </si>
  <si>
    <t>A.5</t>
  </si>
  <si>
    <t>A.6</t>
  </si>
  <si>
    <t>A.8</t>
  </si>
  <si>
    <t>A.10</t>
  </si>
  <si>
    <t>A.11</t>
  </si>
  <si>
    <t>A.16</t>
  </si>
  <si>
    <t>A.17</t>
  </si>
  <si>
    <t>A.18</t>
  </si>
  <si>
    <t>A.19</t>
  </si>
  <si>
    <t>A.20</t>
  </si>
  <si>
    <t>A.22</t>
  </si>
  <si>
    <t>A.23</t>
  </si>
  <si>
    <t>A.25</t>
  </si>
  <si>
    <t>A.26</t>
  </si>
  <si>
    <t>A.27</t>
  </si>
  <si>
    <t>A.28</t>
  </si>
  <si>
    <t>A.29</t>
  </si>
  <si>
    <t>A.30</t>
  </si>
  <si>
    <t>A.31</t>
  </si>
  <si>
    <t>B.2</t>
  </si>
  <si>
    <t>B.4</t>
  </si>
  <si>
    <t>B.5</t>
  </si>
  <si>
    <t>B.6</t>
  </si>
  <si>
    <t>B.7</t>
  </si>
  <si>
    <t>B.11</t>
  </si>
  <si>
    <t>B.16</t>
  </si>
  <si>
    <t>C.2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</si>
  <si>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</si>
  <si>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</si>
  <si>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</si>
  <si>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</si>
  <si>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</si>
  <si>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</si>
  <si>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</si>
  <si>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</si>
  <si>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</si>
  <si>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</si>
  <si>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</si>
  <si>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</si>
  <si>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</si>
  <si>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</si>
  <si>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</si>
  <si>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D.1</t>
  </si>
  <si>
    <t>D.2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</si>
  <si>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</si>
  <si>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</si>
  <si>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</si>
  <si>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</si>
  <si>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</si>
  <si>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</si>
  <si>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</si>
  <si>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</si>
  <si>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</si>
  <si>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</si>
  <si>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</si>
  <si>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</si>
  <si>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</si>
  <si>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</si>
  <si>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</si>
  <si>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E.3</t>
  </si>
  <si>
    <t>E.5</t>
  </si>
  <si>
    <t>E.7</t>
  </si>
  <si>
    <t>E.8</t>
  </si>
  <si>
    <t>E.9</t>
  </si>
  <si>
    <t>E.11</t>
  </si>
  <si>
    <t>E.12</t>
  </si>
  <si>
    <t>E.13</t>
  </si>
  <si>
    <t>E.14</t>
  </si>
  <si>
    <t>E.16</t>
  </si>
  <si>
    <t>E.17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</si>
  <si>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</si>
  <si>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</si>
  <si>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</si>
  <si>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</si>
  <si>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</si>
  <si>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</si>
  <si>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</si>
  <si>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</si>
  <si>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</si>
  <si>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</si>
  <si>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</si>
  <si>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</si>
  <si>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</si>
  <si>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</si>
  <si>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</si>
  <si>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</si>
  <si>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</si>
  <si>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</si>
  <si>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</si>
  <si>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</si>
  <si>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</si>
  <si>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</si>
  <si>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</si>
  <si>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</si>
  <si>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C046</t>
  </si>
  <si>
    <t>Construction of  Curb Ramp (10-15 mm ht, Integral)</t>
  </si>
  <si>
    <t>SD-229C</t>
  </si>
  <si>
    <t xml:space="preserve">* reference to Standard Detail
</t>
  </si>
  <si>
    <t>C052</t>
  </si>
  <si>
    <t>Interlocking Paving Stones</t>
  </si>
  <si>
    <t>B093A</t>
  </si>
  <si>
    <t>Partial Depth Planing of Existing Joints</t>
  </si>
  <si>
    <t xml:space="preserve">Pays for planing component where partial depth patching cannot be completed. </t>
  </si>
  <si>
    <t>B093B</t>
  </si>
  <si>
    <t>Asphalt Patching of Partial Depth Joints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</si>
  <si>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</si>
  <si>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</si>
  <si>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</si>
  <si>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</si>
  <si>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</si>
  <si>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</si>
  <si>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B032</t>
  </si>
  <si>
    <t>150 mm Concrete Pavement (Type C)</t>
  </si>
  <si>
    <t>Pulberry Street from St. Vital Road to Moore Avenue - Concrete Reconstruction</t>
  </si>
  <si>
    <t>(SEE B8)</t>
  </si>
  <si>
    <t>A.15</t>
  </si>
  <si>
    <t>Riverbend Avenue from Minnetonka Street to Metz Street - Rehabilitation</t>
  </si>
  <si>
    <t>B.17</t>
  </si>
  <si>
    <t>B.18</t>
  </si>
  <si>
    <t>Hull Avenue from St. Mary's Road to St. David Road - Rehabilitation</t>
  </si>
  <si>
    <t>C.20</t>
  </si>
  <si>
    <t>C.21</t>
  </si>
  <si>
    <t>London Street from Munroe Avenue to Tudor Crescent - Rehabilitation</t>
  </si>
  <si>
    <t>Karen Street from Donwood Drive to Springfield Road - Rehabilitation</t>
  </si>
  <si>
    <t>F.17</t>
  </si>
  <si>
    <t>F.18</t>
  </si>
  <si>
    <t>Brian Street  from Donwood Drive to Springfield Road - Rehabilitation</t>
  </si>
  <si>
    <t>G.16</t>
  </si>
  <si>
    <t>G.17</t>
  </si>
  <si>
    <t>Construction of  Barrier (150 mm ht, Dowelled)</t>
  </si>
  <si>
    <t>Construction of Modified Barrier (150 mm ht, Dowelled)</t>
  </si>
  <si>
    <t>E9</t>
  </si>
  <si>
    <t>F.19</t>
  </si>
  <si>
    <t>SD-024, 1200 mm deep</t>
  </si>
  <si>
    <t>B026</t>
  </si>
  <si>
    <t>200 mm Concrete Pavement (Type A)</t>
  </si>
  <si>
    <t>E034</t>
  </si>
  <si>
    <t>Connecting to Existing Catch Basin</t>
  </si>
  <si>
    <t>E035</t>
  </si>
  <si>
    <t xml:space="preserve">^ specify size </t>
  </si>
  <si>
    <t>250 mm Drainage Connection Pipe</t>
  </si>
  <si>
    <t>E047</t>
  </si>
  <si>
    <t>Removal of Existing Catch Pit</t>
  </si>
  <si>
    <t>B004</t>
  </si>
  <si>
    <t>Slab Replacement</t>
  </si>
  <si>
    <t>B014</t>
  </si>
  <si>
    <t>150 mm Concrete Pavement (Reinforced)</t>
  </si>
  <si>
    <t>B203</t>
  </si>
  <si>
    <t>0 - 50 mm Depth (Concrete)</t>
  </si>
  <si>
    <t>A.12</t>
  </si>
  <si>
    <t>A.13</t>
  </si>
  <si>
    <t>A.14</t>
  </si>
  <si>
    <t>A.24</t>
  </si>
  <si>
    <t>B.13</t>
  </si>
  <si>
    <t>B.19</t>
  </si>
  <si>
    <t>C.5</t>
  </si>
  <si>
    <t>D.20</t>
  </si>
  <si>
    <t>F.20</t>
  </si>
  <si>
    <t>E11</t>
  </si>
  <si>
    <t>Locked?</t>
  </si>
  <si>
    <t>Joined, Trimmed, &amp; Cleaned for Checking</t>
  </si>
  <si>
    <t>MATCH</t>
  </si>
  <si>
    <t>Format F</t>
  </si>
  <si>
    <t>Format G</t>
  </si>
  <si>
    <t>Format H</t>
  </si>
  <si>
    <t xml:space="preserve">CW 3240-R9 </t>
  </si>
  <si>
    <t>Barrier (150 mm reveal ht, Separate)</t>
  </si>
  <si>
    <t>E10</t>
  </si>
  <si>
    <t>Modified Barrier (150 mm reveal ht, Dowelled)</t>
  </si>
  <si>
    <t xml:space="preserve">Lip Curb (40 mm reveal ht, Integral) </t>
  </si>
  <si>
    <t>Brazier Street from Harbison Avenue West to Jamison Avenue - Rehabilitation</t>
  </si>
  <si>
    <t>Supply and Installation of Pavement Repair Fabric</t>
  </si>
  <si>
    <t>Modified Barrier (180 mm reveal ht, Dowelled)</t>
  </si>
  <si>
    <t>C034</t>
  </si>
  <si>
    <t>Construction of Barrier (180 mm ht, Separate)</t>
  </si>
  <si>
    <t>C037</t>
  </si>
  <si>
    <t xml:space="preserve">^ height, reference to Standard Detail
</t>
  </si>
  <si>
    <t>Construction of  Modified Barrier  (180 mm ht, Integral)</t>
  </si>
  <si>
    <t>A.32</t>
  </si>
  <si>
    <t>A.33</t>
  </si>
  <si>
    <t>A.34</t>
  </si>
  <si>
    <t>B214rl</t>
  </si>
  <si>
    <t>Curb Ramp (10-15 mm reveal ht, Monolithic)</t>
  </si>
  <si>
    <t>F.21</t>
  </si>
  <si>
    <t>B126r</t>
  </si>
  <si>
    <t>Concrete Curb Removal</t>
  </si>
  <si>
    <t>B131r</t>
  </si>
  <si>
    <t>Lip Curb</t>
  </si>
  <si>
    <t>SD-202C</t>
  </si>
  <si>
    <t>Removed by Planing</t>
  </si>
  <si>
    <t>F.22</t>
  </si>
  <si>
    <t>G.18</t>
  </si>
  <si>
    <t>G.19</t>
  </si>
  <si>
    <t>E.19</t>
  </si>
  <si>
    <t>E.20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</si>
</sst>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"/>
    <numFmt numFmtId="200" formatCode="#,##0.00000"/>
    <numFmt numFmtId="201" formatCode="0.000000"/>
    <numFmt numFmtId="202" formatCode="0.0000"/>
    <numFmt numFmtId="203" formatCode="0.00000"/>
    <numFmt numFmtId="204" formatCode="[$-409]dddd\,\ mmmm\ dd\,\ yyyy"/>
    <numFmt numFmtId="205" formatCode="[$-409]h:mm:ss\ AM/PM"/>
  </numFmts>
  <fonts count="4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20"/>
      <name val="MS Sans Serif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9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30" fillId="21" borderId="5" applyNumberFormat="0" applyAlignment="0" applyProtection="0"/>
    <xf numFmtId="0" fontId="31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4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40" fillId="21" borderId="12" applyNumberFormat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41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</cellStyleXfs>
  <cellXfs count="213">
    <xf numFmtId="0" fontId="0" fillId="2" borderId="0" xfId="0" applyNumberFormat="1" applyAlignment="1">
      <alignment/>
    </xf>
    <xf numFmtId="166" fontId="5" fillId="2" borderId="0" xfId="74" applyNumberFormat="1" applyFont="1" applyAlignment="1" applyProtection="1">
      <alignment horizontal="centerContinuous" vertical="center"/>
      <protection/>
    </xf>
    <xf numFmtId="1" fontId="4" fillId="2" borderId="0" xfId="74" applyNumberFormat="1" applyFont="1" applyAlignment="1" applyProtection="1">
      <alignment horizontal="centerContinuous" vertical="top"/>
      <protection/>
    </xf>
    <xf numFmtId="0" fontId="4" fillId="2" borderId="0" xfId="74" applyNumberFormat="1" applyFont="1" applyAlignment="1" applyProtection="1">
      <alignment horizontal="centerContinuous" vertical="center"/>
      <protection/>
    </xf>
    <xf numFmtId="0" fontId="4" fillId="2" borderId="0" xfId="74" applyNumberFormat="1" applyFont="1" applyBorder="1" applyAlignment="1" applyProtection="1">
      <alignment horizontal="centerContinuous" vertical="center"/>
      <protection/>
    </xf>
    <xf numFmtId="0" fontId="0" fillId="2" borderId="0" xfId="74" applyNumberFormat="1" applyProtection="1">
      <alignment/>
      <protection/>
    </xf>
    <xf numFmtId="0" fontId="0" fillId="2" borderId="0" xfId="74" applyNumberFormat="1">
      <alignment/>
      <protection/>
    </xf>
    <xf numFmtId="166" fontId="1" fillId="2" borderId="0" xfId="74" applyNumberFormat="1" applyFont="1" applyAlignment="1" applyProtection="1">
      <alignment horizontal="centerContinuous" vertical="center"/>
      <protection/>
    </xf>
    <xf numFmtId="1" fontId="0" fillId="2" borderId="0" xfId="74" applyNumberFormat="1" applyAlignment="1" applyProtection="1">
      <alignment horizontal="centerContinuous" vertical="top"/>
      <protection/>
    </xf>
    <xf numFmtId="0" fontId="0" fillId="2" borderId="0" xfId="74" applyNumberFormat="1" applyFont="1" applyAlignment="1" applyProtection="1">
      <alignment horizontal="centerContinuous" vertical="center"/>
      <protection/>
    </xf>
    <xf numFmtId="0" fontId="0" fillId="2" borderId="0" xfId="74" applyNumberFormat="1" applyAlignment="1" applyProtection="1">
      <alignment horizontal="centerContinuous" vertical="center"/>
      <protection/>
    </xf>
    <xf numFmtId="0" fontId="0" fillId="2" borderId="0" xfId="74" applyNumberFormat="1" applyBorder="1" applyAlignment="1" applyProtection="1">
      <alignment horizontal="centerContinuous" vertical="center"/>
      <protection/>
    </xf>
    <xf numFmtId="166" fontId="0" fillId="2" borderId="0" xfId="74" applyNumberFormat="1" applyAlignment="1" applyProtection="1">
      <alignment horizontal="right"/>
      <protection/>
    </xf>
    <xf numFmtId="0" fontId="0" fillId="2" borderId="0" xfId="74" applyNumberFormat="1" applyAlignment="1" applyProtection="1">
      <alignment vertical="top"/>
      <protection/>
    </xf>
    <xf numFmtId="0" fontId="0" fillId="2" borderId="0" xfId="74" applyNumberFormat="1" applyFont="1" applyAlignment="1" applyProtection="1">
      <alignment/>
      <protection/>
    </xf>
    <xf numFmtId="0" fontId="0" fillId="2" borderId="0" xfId="74" applyNumberFormat="1" applyAlignment="1" applyProtection="1">
      <alignment/>
      <protection/>
    </xf>
    <xf numFmtId="166" fontId="0" fillId="2" borderId="0" xfId="74" applyNumberFormat="1" applyAlignment="1" applyProtection="1">
      <alignment horizontal="centerContinuous" vertical="center"/>
      <protection/>
    </xf>
    <xf numFmtId="2" fontId="0" fillId="2" borderId="13" xfId="74" applyNumberFormat="1" applyBorder="1" applyAlignment="1" applyProtection="1">
      <alignment horizontal="centerContinuous"/>
      <protection/>
    </xf>
    <xf numFmtId="166" fontId="0" fillId="2" borderId="15" xfId="74" applyNumberFormat="1" applyBorder="1" applyAlignment="1" applyProtection="1">
      <alignment horizontal="center"/>
      <protection/>
    </xf>
    <xf numFmtId="0" fontId="0" fillId="2" borderId="15" xfId="74" applyNumberFormat="1" applyBorder="1" applyAlignment="1" applyProtection="1">
      <alignment horizontal="center" vertical="top"/>
      <protection/>
    </xf>
    <xf numFmtId="0" fontId="0" fillId="2" borderId="16" xfId="74" applyNumberFormat="1" applyFont="1" applyBorder="1" applyAlignment="1" applyProtection="1">
      <alignment horizontal="center"/>
      <protection/>
    </xf>
    <xf numFmtId="0" fontId="0" fillId="2" borderId="15" xfId="74" applyNumberFormat="1" applyFont="1" applyBorder="1" applyAlignment="1" applyProtection="1">
      <alignment horizontal="center"/>
      <protection/>
    </xf>
    <xf numFmtId="0" fontId="0" fillId="2" borderId="17" xfId="74" applyNumberFormat="1" applyBorder="1" applyAlignment="1" applyProtection="1">
      <alignment horizontal="center"/>
      <protection/>
    </xf>
    <xf numFmtId="166" fontId="0" fillId="2" borderId="17" xfId="74" applyNumberFormat="1" applyBorder="1" applyAlignment="1" applyProtection="1">
      <alignment horizontal="right"/>
      <protection/>
    </xf>
    <xf numFmtId="0" fontId="0" fillId="2" borderId="18" xfId="74" applyNumberFormat="1" applyBorder="1" applyAlignment="1" applyProtection="1">
      <alignment horizontal="center"/>
      <protection/>
    </xf>
    <xf numFmtId="0" fontId="44" fillId="25" borderId="0" xfId="73" applyNumberFormat="1" applyFont="1" applyFill="1" applyProtection="1">
      <alignment/>
      <protection/>
    </xf>
    <xf numFmtId="0" fontId="44" fillId="25" borderId="0" xfId="75" applyFont="1" applyFill="1" applyProtection="1">
      <alignment/>
      <protection/>
    </xf>
    <xf numFmtId="0" fontId="44" fillId="25" borderId="0" xfId="73" applyNumberFormat="1" applyFont="1" applyFill="1" applyBorder="1" applyAlignment="1" applyProtection="1">
      <alignment horizontal="center"/>
      <protection/>
    </xf>
    <xf numFmtId="0" fontId="44" fillId="25" borderId="0" xfId="73" applyNumberFormat="1" applyFont="1" applyFill="1" applyProtection="1">
      <alignment/>
      <protection/>
    </xf>
    <xf numFmtId="0" fontId="44" fillId="25" borderId="0" xfId="73" applyNumberFormat="1" applyFont="1" applyFill="1" applyAlignment="1" applyProtection="1">
      <alignment horizontal="center"/>
      <protection/>
    </xf>
    <xf numFmtId="166" fontId="0" fillId="2" borderId="19" xfId="74" applyNumberFormat="1" applyBorder="1" applyAlignment="1" applyProtection="1">
      <alignment horizontal="right"/>
      <protection/>
    </xf>
    <xf numFmtId="0" fontId="0" fillId="2" borderId="20" xfId="74" applyNumberFormat="1" applyBorder="1" applyAlignment="1" applyProtection="1">
      <alignment vertical="top"/>
      <protection/>
    </xf>
    <xf numFmtId="0" fontId="0" fillId="2" borderId="21" xfId="74" applyNumberFormat="1" applyFont="1" applyBorder="1" applyProtection="1">
      <alignment/>
      <protection/>
    </xf>
    <xf numFmtId="0" fontId="0" fillId="2" borderId="20" xfId="74" applyNumberFormat="1" applyFont="1" applyBorder="1" applyAlignment="1" applyProtection="1">
      <alignment horizontal="center"/>
      <protection/>
    </xf>
    <xf numFmtId="0" fontId="0" fillId="2" borderId="22" xfId="74" applyNumberFormat="1" applyBorder="1" applyProtection="1">
      <alignment/>
      <protection/>
    </xf>
    <xf numFmtId="0" fontId="0" fillId="2" borderId="22" xfId="74" applyNumberFormat="1" applyBorder="1" applyAlignment="1" applyProtection="1">
      <alignment horizontal="center"/>
      <protection/>
    </xf>
    <xf numFmtId="166" fontId="0" fillId="2" borderId="22" xfId="74" applyNumberFormat="1" applyBorder="1" applyAlignment="1" applyProtection="1">
      <alignment horizontal="right"/>
      <protection/>
    </xf>
    <xf numFmtId="0" fontId="0" fillId="2" borderId="23" xfId="74" applyNumberFormat="1" applyBorder="1" applyAlignment="1" applyProtection="1">
      <alignment horizontal="right"/>
      <protection/>
    </xf>
    <xf numFmtId="0" fontId="45" fillId="0" borderId="0" xfId="73" applyFont="1" applyAlignment="1" applyProtection="1">
      <alignment vertical="center"/>
      <protection/>
    </xf>
    <xf numFmtId="174" fontId="46" fillId="26" borderId="0" xfId="73" applyNumberFormat="1" applyFont="1" applyFill="1" applyBorder="1" applyAlignment="1" applyProtection="1">
      <alignment vertical="center"/>
      <protection/>
    </xf>
    <xf numFmtId="172" fontId="0" fillId="26" borderId="0" xfId="73" applyNumberFormat="1" applyFont="1" applyFill="1" applyBorder="1" applyAlignment="1" applyProtection="1">
      <alignment horizontal="center" vertical="center"/>
      <protection/>
    </xf>
    <xf numFmtId="0" fontId="45" fillId="0" borderId="0" xfId="73" applyFont="1" applyAlignment="1" applyProtection="1">
      <alignment horizontal="center" vertical="center"/>
      <protection/>
    </xf>
    <xf numFmtId="166" fontId="0" fillId="2" borderId="24" xfId="74" applyNumberFormat="1" applyBorder="1" applyAlignment="1" applyProtection="1">
      <alignment horizontal="right" vertical="center"/>
      <protection/>
    </xf>
    <xf numFmtId="0" fontId="2" fillId="2" borderId="25" xfId="74" applyNumberFormat="1" applyFont="1" applyBorder="1" applyAlignment="1" applyProtection="1">
      <alignment horizontal="center" vertical="center"/>
      <protection/>
    </xf>
    <xf numFmtId="166" fontId="0" fillId="2" borderId="26" xfId="74" applyNumberFormat="1" applyBorder="1" applyAlignment="1" applyProtection="1">
      <alignment horizontal="right" vertical="center"/>
      <protection/>
    </xf>
    <xf numFmtId="0" fontId="0" fillId="2" borderId="0" xfId="74" applyNumberFormat="1" applyAlignment="1" applyProtection="1">
      <alignment vertical="center"/>
      <protection/>
    </xf>
    <xf numFmtId="0" fontId="0" fillId="2" borderId="0" xfId="74" applyNumberFormat="1" applyAlignment="1">
      <alignment vertical="center"/>
      <protection/>
    </xf>
    <xf numFmtId="166" fontId="0" fillId="2" borderId="24" xfId="74" applyNumberFormat="1" applyBorder="1" applyAlignment="1" applyProtection="1">
      <alignment horizontal="right"/>
      <protection/>
    </xf>
    <xf numFmtId="0" fontId="2" fillId="2" borderId="25" xfId="74" applyNumberFormat="1" applyFont="1" applyBorder="1" applyAlignment="1" applyProtection="1">
      <alignment vertical="top"/>
      <protection/>
    </xf>
    <xf numFmtId="172" fontId="4" fillId="26" borderId="25" xfId="74" applyNumberFormat="1" applyFont="1" applyFill="1" applyBorder="1" applyAlignment="1" applyProtection="1">
      <alignment horizontal="left" vertical="center"/>
      <protection/>
    </xf>
    <xf numFmtId="1" fontId="0" fillId="2" borderId="24" xfId="74" applyNumberFormat="1" applyFont="1" applyBorder="1" applyAlignment="1" applyProtection="1">
      <alignment horizontal="center" vertical="top"/>
      <protection/>
    </xf>
    <xf numFmtId="0" fontId="0" fillId="2" borderId="24" xfId="74" applyNumberFormat="1" applyBorder="1" applyAlignment="1" applyProtection="1">
      <alignment horizontal="center" vertical="top"/>
      <protection/>
    </xf>
    <xf numFmtId="166" fontId="0" fillId="2" borderId="26" xfId="74" applyNumberFormat="1" applyBorder="1" applyAlignment="1" applyProtection="1">
      <alignment horizontal="right"/>
      <protection/>
    </xf>
    <xf numFmtId="0" fontId="0" fillId="2" borderId="0" xfId="74" applyNumberFormat="1" applyBorder="1" applyProtection="1">
      <alignment/>
      <protection/>
    </xf>
    <xf numFmtId="4" fontId="0" fillId="0" borderId="1" xfId="74" applyNumberFormat="1" applyFont="1" applyFill="1" applyBorder="1" applyAlignment="1" applyProtection="1">
      <alignment horizontal="center" vertical="top" wrapText="1"/>
      <protection/>
    </xf>
    <xf numFmtId="173" fontId="0" fillId="0" borderId="1" xfId="74" applyNumberFormat="1" applyFont="1" applyFill="1" applyBorder="1" applyAlignment="1" applyProtection="1">
      <alignment horizontal="left" vertical="top" wrapText="1"/>
      <protection/>
    </xf>
    <xf numFmtId="172" fontId="0" fillId="0" borderId="1" xfId="74" applyNumberFormat="1" applyFont="1" applyFill="1" applyBorder="1" applyAlignment="1" applyProtection="1">
      <alignment horizontal="left" vertical="top" wrapText="1"/>
      <protection/>
    </xf>
    <xf numFmtId="172" fontId="0" fillId="0" borderId="1" xfId="74" applyNumberFormat="1" applyFont="1" applyFill="1" applyBorder="1" applyAlignment="1" applyProtection="1">
      <alignment horizontal="center" vertical="top" wrapText="1"/>
      <protection/>
    </xf>
    <xf numFmtId="0" fontId="0" fillId="0" borderId="1" xfId="74" applyNumberFormat="1" applyFont="1" applyFill="1" applyBorder="1" applyAlignment="1" applyProtection="1">
      <alignment horizontal="center" vertical="top" wrapText="1"/>
      <protection/>
    </xf>
    <xf numFmtId="1" fontId="0" fillId="0" borderId="1" xfId="74" applyNumberFormat="1" applyFont="1" applyFill="1" applyBorder="1" applyAlignment="1" applyProtection="1">
      <alignment horizontal="right" vertical="top"/>
      <protection/>
    </xf>
    <xf numFmtId="174" fontId="0" fillId="0" borderId="1" xfId="74" applyNumberFormat="1" applyFont="1" applyFill="1" applyBorder="1" applyAlignment="1" applyProtection="1">
      <alignment vertical="top"/>
      <protection locked="0"/>
    </xf>
    <xf numFmtId="174" fontId="0" fillId="0" borderId="1" xfId="74" applyNumberFormat="1" applyFont="1" applyFill="1" applyBorder="1" applyAlignment="1" applyProtection="1">
      <alignment vertical="top"/>
      <protection/>
    </xf>
    <xf numFmtId="0" fontId="8" fillId="0" borderId="18" xfId="74" applyFont="1" applyFill="1" applyBorder="1" applyAlignment="1" applyProtection="1">
      <alignment vertical="top" wrapText="1"/>
      <protection/>
    </xf>
    <xf numFmtId="0" fontId="0" fillId="2" borderId="0" xfId="74" applyAlignment="1" applyProtection="1">
      <alignment vertical="center"/>
      <protection/>
    </xf>
    <xf numFmtId="174" fontId="0" fillId="26" borderId="0" xfId="74" applyNumberFormat="1" applyFont="1" applyFill="1" applyBorder="1" applyAlignment="1" applyProtection="1">
      <alignment vertical="center"/>
      <protection/>
    </xf>
    <xf numFmtId="172" fontId="0" fillId="26" borderId="0" xfId="74" applyNumberFormat="1" applyFont="1" applyFill="1" applyBorder="1" applyAlignment="1" applyProtection="1">
      <alignment horizontal="center" vertical="center"/>
      <protection/>
    </xf>
    <xf numFmtId="0" fontId="0" fillId="2" borderId="0" xfId="74" applyAlignment="1" applyProtection="1">
      <alignment horizontal="center" vertical="center"/>
      <protection/>
    </xf>
    <xf numFmtId="0" fontId="0" fillId="0" borderId="0" xfId="74" applyFill="1">
      <alignment/>
      <protection/>
    </xf>
    <xf numFmtId="176" fontId="0" fillId="0" borderId="1" xfId="74" applyNumberFormat="1" applyFont="1" applyFill="1" applyBorder="1" applyAlignment="1" applyProtection="1">
      <alignment horizontal="center" vertical="top"/>
      <protection/>
    </xf>
    <xf numFmtId="0" fontId="0" fillId="0" borderId="0" xfId="74" applyFill="1" applyAlignment="1">
      <alignment/>
      <protection/>
    </xf>
    <xf numFmtId="0" fontId="0" fillId="0" borderId="1" xfId="74" applyNumberFormat="1" applyFont="1" applyFill="1" applyBorder="1" applyAlignment="1" applyProtection="1">
      <alignment vertical="center"/>
      <protection/>
    </xf>
    <xf numFmtId="173" fontId="0" fillId="0" borderId="1" xfId="74" applyNumberFormat="1" applyFont="1" applyFill="1" applyBorder="1" applyAlignment="1" applyProtection="1">
      <alignment horizontal="center" vertical="top" wrapText="1"/>
      <protection/>
    </xf>
    <xf numFmtId="0" fontId="24" fillId="2" borderId="0" xfId="74" applyFont="1" applyAlignment="1" applyProtection="1">
      <alignment vertical="center"/>
      <protection/>
    </xf>
    <xf numFmtId="174" fontId="23" fillId="26" borderId="0" xfId="74" applyNumberFormat="1" applyFont="1" applyFill="1" applyBorder="1" applyAlignment="1" applyProtection="1">
      <alignment vertical="center"/>
      <protection/>
    </xf>
    <xf numFmtId="0" fontId="24" fillId="2" borderId="0" xfId="74" applyFont="1" applyAlignment="1" applyProtection="1">
      <alignment horizontal="center" vertical="center"/>
      <protection/>
    </xf>
    <xf numFmtId="0" fontId="24" fillId="0" borderId="0" xfId="74" applyFont="1" applyFill="1">
      <alignment/>
      <protection/>
    </xf>
    <xf numFmtId="172" fontId="4" fillId="26" borderId="25" xfId="74" applyNumberFormat="1" applyFont="1" applyFill="1" applyBorder="1" applyAlignment="1" applyProtection="1">
      <alignment horizontal="left" vertical="center" wrapText="1"/>
      <protection/>
    </xf>
    <xf numFmtId="1" fontId="0" fillId="2" borderId="24" xfId="74" applyNumberFormat="1" applyBorder="1" applyAlignment="1" applyProtection="1">
      <alignment vertical="top"/>
      <protection/>
    </xf>
    <xf numFmtId="1" fontId="0" fillId="2" borderId="24" xfId="74" applyNumberFormat="1" applyBorder="1" applyAlignment="1" applyProtection="1">
      <alignment horizontal="center" vertical="top"/>
      <protection/>
    </xf>
    <xf numFmtId="4" fontId="0" fillId="0" borderId="1" xfId="74" applyNumberFormat="1" applyFont="1" applyFill="1" applyBorder="1" applyAlignment="1" applyProtection="1">
      <alignment horizontal="center" vertical="top"/>
      <protection/>
    </xf>
    <xf numFmtId="173" fontId="0" fillId="0" borderId="1" xfId="74" applyNumberFormat="1" applyFont="1" applyFill="1" applyBorder="1" applyAlignment="1" applyProtection="1">
      <alignment horizontal="right" vertical="top" wrapText="1"/>
      <protection/>
    </xf>
    <xf numFmtId="0" fontId="9" fillId="0" borderId="18" xfId="74" applyFont="1" applyFill="1" applyBorder="1" applyAlignment="1" applyProtection="1">
      <alignment vertical="top" wrapText="1"/>
      <protection/>
    </xf>
    <xf numFmtId="4" fontId="0" fillId="0" borderId="27" xfId="74" applyNumberFormat="1" applyFont="1" applyFill="1" applyBorder="1" applyAlignment="1" applyProtection="1">
      <alignment horizontal="center" vertical="top"/>
      <protection/>
    </xf>
    <xf numFmtId="173" fontId="0" fillId="0" borderId="27" xfId="74" applyNumberFormat="1" applyFont="1" applyFill="1" applyBorder="1" applyAlignment="1" applyProtection="1">
      <alignment horizontal="right" vertical="top" wrapText="1"/>
      <protection/>
    </xf>
    <xf numFmtId="172" fontId="0" fillId="0" borderId="27" xfId="74" applyNumberFormat="1" applyFont="1" applyFill="1" applyBorder="1" applyAlignment="1" applyProtection="1">
      <alignment horizontal="left" vertical="top" wrapText="1"/>
      <protection/>
    </xf>
    <xf numFmtId="172" fontId="0" fillId="0" borderId="27" xfId="74" applyNumberFormat="1" applyFont="1" applyFill="1" applyBorder="1" applyAlignment="1" applyProtection="1">
      <alignment horizontal="center" vertical="top" wrapText="1"/>
      <protection/>
    </xf>
    <xf numFmtId="0" fontId="0" fillId="0" borderId="27" xfId="74" applyNumberFormat="1" applyFont="1" applyFill="1" applyBorder="1" applyAlignment="1" applyProtection="1">
      <alignment horizontal="center" vertical="top" wrapText="1"/>
      <protection/>
    </xf>
    <xf numFmtId="1" fontId="0" fillId="0" borderId="27" xfId="74" applyNumberFormat="1" applyFont="1" applyFill="1" applyBorder="1" applyAlignment="1" applyProtection="1">
      <alignment horizontal="right" vertical="top"/>
      <protection/>
    </xf>
    <xf numFmtId="174" fontId="0" fillId="0" borderId="27" xfId="74" applyNumberFormat="1" applyFont="1" applyFill="1" applyBorder="1" applyAlignment="1" applyProtection="1">
      <alignment vertical="top"/>
      <protection locked="0"/>
    </xf>
    <xf numFmtId="0" fontId="9" fillId="0" borderId="18" xfId="74" applyFont="1" applyFill="1" applyBorder="1" applyAlignment="1" applyProtection="1">
      <alignment vertical="top" wrapText="1" shrinkToFit="1"/>
      <protection/>
    </xf>
    <xf numFmtId="0" fontId="8" fillId="0" borderId="0" xfId="74" applyFont="1" applyFill="1" applyAlignment="1" applyProtection="1">
      <alignment/>
      <protection/>
    </xf>
    <xf numFmtId="0" fontId="25" fillId="0" borderId="0" xfId="74" applyFont="1" applyFill="1">
      <alignment/>
      <protection/>
    </xf>
    <xf numFmtId="0" fontId="25" fillId="0" borderId="0" xfId="74" applyFont="1" applyFill="1" applyAlignment="1">
      <alignment/>
      <protection/>
    </xf>
    <xf numFmtId="0" fontId="0" fillId="2" borderId="25" xfId="74" applyNumberFormat="1" applyBorder="1" applyAlignment="1" applyProtection="1">
      <alignment horizontal="center" vertical="top"/>
      <protection/>
    </xf>
    <xf numFmtId="1" fontId="0" fillId="0" borderId="1" xfId="74" applyNumberFormat="1" applyFont="1" applyFill="1" applyBorder="1" applyAlignment="1" applyProtection="1">
      <alignment horizontal="right" vertical="top" wrapText="1"/>
      <protection/>
    </xf>
    <xf numFmtId="174" fontId="0" fillId="0" borderId="1" xfId="74" applyNumberFormat="1" applyFont="1" applyFill="1" applyBorder="1" applyAlignment="1" applyProtection="1">
      <alignment vertical="top" wrapText="1"/>
      <protection/>
    </xf>
    <xf numFmtId="0" fontId="8" fillId="0" borderId="18" xfId="74" applyFont="1" applyFill="1" applyBorder="1" applyAlignment="1" applyProtection="1">
      <alignment vertical="top" wrapText="1" shrinkToFit="1"/>
      <protection/>
    </xf>
    <xf numFmtId="0" fontId="0" fillId="2" borderId="24" xfId="74" applyNumberFormat="1" applyBorder="1" applyAlignment="1" applyProtection="1">
      <alignment vertical="top"/>
      <protection/>
    </xf>
    <xf numFmtId="4" fontId="0" fillId="0" borderId="27" xfId="74" applyNumberFormat="1" applyFont="1" applyFill="1" applyBorder="1" applyAlignment="1" applyProtection="1">
      <alignment horizontal="center" vertical="top" wrapText="1"/>
      <protection/>
    </xf>
    <xf numFmtId="173" fontId="0" fillId="0" borderId="27" xfId="74" applyNumberFormat="1" applyFont="1" applyFill="1" applyBorder="1" applyAlignment="1" applyProtection="1">
      <alignment horizontal="left" vertical="top" wrapText="1"/>
      <protection/>
    </xf>
    <xf numFmtId="1" fontId="0" fillId="0" borderId="27" xfId="74" applyNumberFormat="1" applyFont="1" applyFill="1" applyBorder="1" applyAlignment="1" applyProtection="1">
      <alignment horizontal="right" vertical="top" wrapText="1"/>
      <protection/>
    </xf>
    <xf numFmtId="0" fontId="0" fillId="0" borderId="0" xfId="74" applyFill="1" applyAlignment="1" applyProtection="1">
      <alignment vertical="center"/>
      <protection/>
    </xf>
    <xf numFmtId="174" fontId="0" fillId="0" borderId="0" xfId="74" applyNumberFormat="1" applyFont="1" applyFill="1" applyBorder="1" applyAlignment="1" applyProtection="1">
      <alignment vertical="center"/>
      <protection/>
    </xf>
    <xf numFmtId="172" fontId="0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74" applyFill="1" applyAlignment="1" applyProtection="1">
      <alignment horizontal="center" vertical="center"/>
      <protection/>
    </xf>
    <xf numFmtId="172" fontId="0" fillId="0" borderId="1" xfId="74" applyNumberFormat="1" applyFont="1" applyFill="1" applyBorder="1" applyAlignment="1" applyProtection="1">
      <alignment vertical="top" wrapText="1"/>
      <protection/>
    </xf>
    <xf numFmtId="0" fontId="0" fillId="0" borderId="0" xfId="74" applyFill="1" applyAlignment="1">
      <alignment vertical="top"/>
      <protection/>
    </xf>
    <xf numFmtId="0" fontId="0" fillId="2" borderId="25" xfId="74" applyNumberFormat="1" applyBorder="1" applyAlignment="1" applyProtection="1">
      <alignment vertical="top"/>
      <protection/>
    </xf>
    <xf numFmtId="0" fontId="8" fillId="0" borderId="18" xfId="74" applyFont="1" applyFill="1" applyBorder="1" applyAlignment="1" applyProtection="1">
      <alignment/>
      <protection/>
    </xf>
    <xf numFmtId="166" fontId="0" fillId="2" borderId="28" xfId="74" applyNumberFormat="1" applyBorder="1" applyAlignment="1" applyProtection="1">
      <alignment horizontal="right"/>
      <protection/>
    </xf>
    <xf numFmtId="0" fontId="2" fillId="2" borderId="28" xfId="74" applyNumberFormat="1" applyFont="1" applyBorder="1" applyAlignment="1" applyProtection="1">
      <alignment horizontal="center" vertical="center"/>
      <protection/>
    </xf>
    <xf numFmtId="166" fontId="0" fillId="2" borderId="29" xfId="74" applyNumberFormat="1" applyBorder="1" applyAlignment="1" applyProtection="1">
      <alignment horizontal="right"/>
      <protection/>
    </xf>
    <xf numFmtId="0" fontId="0" fillId="2" borderId="0" xfId="74" applyNumberFormat="1" applyBorder="1" applyAlignment="1" applyProtection="1">
      <alignment vertical="center"/>
      <protection/>
    </xf>
    <xf numFmtId="0" fontId="24" fillId="0" borderId="0" xfId="74" applyFont="1" applyFill="1" applyAlignment="1">
      <alignment/>
      <protection/>
    </xf>
    <xf numFmtId="176" fontId="4" fillId="0" borderId="30" xfId="74" applyNumberFormat="1" applyFont="1" applyFill="1" applyBorder="1" applyAlignment="1" applyProtection="1">
      <alignment horizontal="center"/>
      <protection/>
    </xf>
    <xf numFmtId="173" fontId="4" fillId="0" borderId="1" xfId="74" applyNumberFormat="1" applyFont="1" applyFill="1" applyBorder="1" applyAlignment="1" applyProtection="1">
      <alignment horizontal="center" vertical="center" wrapText="1"/>
      <protection/>
    </xf>
    <xf numFmtId="172" fontId="4" fillId="0" borderId="1" xfId="74" applyNumberFormat="1" applyFont="1" applyFill="1" applyBorder="1" applyAlignment="1" applyProtection="1">
      <alignment vertical="center" wrapText="1"/>
      <protection/>
    </xf>
    <xf numFmtId="172" fontId="0" fillId="0" borderId="1" xfId="74" applyNumberFormat="1" applyFont="1" applyFill="1" applyBorder="1" applyAlignment="1" applyProtection="1">
      <alignment horizontal="centerContinuous" wrapText="1"/>
      <protection/>
    </xf>
    <xf numFmtId="173" fontId="0" fillId="0" borderId="31" xfId="74" applyNumberFormat="1" applyFont="1" applyFill="1" applyBorder="1" applyAlignment="1" applyProtection="1">
      <alignment horizontal="left" vertical="top"/>
      <protection/>
    </xf>
    <xf numFmtId="172" fontId="0" fillId="0" borderId="31" xfId="74" applyNumberFormat="1" applyFont="1" applyFill="1" applyBorder="1" applyAlignment="1" applyProtection="1">
      <alignment horizontal="left" vertical="top" wrapText="1"/>
      <protection/>
    </xf>
    <xf numFmtId="172" fontId="0" fillId="0" borderId="31" xfId="74" applyNumberFormat="1" applyFont="1" applyFill="1" applyBorder="1" applyAlignment="1" applyProtection="1">
      <alignment horizontal="center" vertical="top" wrapText="1"/>
      <protection/>
    </xf>
    <xf numFmtId="0" fontId="0" fillId="0" borderId="31" xfId="74" applyNumberFormat="1" applyFont="1" applyFill="1" applyBorder="1" applyAlignment="1" applyProtection="1">
      <alignment horizontal="center" vertical="top" wrapText="1"/>
      <protection/>
    </xf>
    <xf numFmtId="1" fontId="0" fillId="0" borderId="31" xfId="74" applyNumberFormat="1" applyFont="1" applyFill="1" applyBorder="1" applyAlignment="1" applyProtection="1">
      <alignment horizontal="right" vertical="top"/>
      <protection/>
    </xf>
    <xf numFmtId="174" fontId="0" fillId="0" borderId="31" xfId="74" applyNumberFormat="1" applyFont="1" applyFill="1" applyBorder="1" applyAlignment="1" applyProtection="1">
      <alignment vertical="top"/>
      <protection/>
    </xf>
    <xf numFmtId="199" fontId="0" fillId="2" borderId="18" xfId="74" applyNumberFormat="1" applyFont="1" applyBorder="1" applyAlignment="1" applyProtection="1">
      <alignment horizontal="right" vertical="top"/>
      <protection/>
    </xf>
    <xf numFmtId="166" fontId="0" fillId="0" borderId="1" xfId="74" applyNumberFormat="1" applyFont="1" applyFill="1" applyBorder="1" applyAlignment="1" applyProtection="1">
      <alignment horizontal="right" vertical="top"/>
      <protection/>
    </xf>
    <xf numFmtId="166" fontId="0" fillId="2" borderId="1" xfId="74" applyNumberFormat="1" applyFont="1" applyBorder="1" applyAlignment="1" applyProtection="1">
      <alignment horizontal="right" vertical="top"/>
      <protection/>
    </xf>
    <xf numFmtId="166" fontId="0" fillId="2" borderId="18" xfId="74" applyNumberFormat="1" applyFont="1" applyBorder="1" applyAlignment="1" applyProtection="1">
      <alignment horizontal="right" vertical="top"/>
      <protection/>
    </xf>
    <xf numFmtId="2" fontId="0" fillId="2" borderId="1" xfId="74" applyNumberFormat="1" applyFont="1" applyBorder="1" applyAlignment="1" applyProtection="1">
      <alignment horizontal="right" vertical="top"/>
      <protection/>
    </xf>
    <xf numFmtId="166" fontId="0" fillId="2" borderId="32" xfId="74" applyNumberFormat="1" applyFont="1" applyBorder="1" applyAlignment="1" applyProtection="1">
      <alignment horizontal="right" vertical="top"/>
      <protection/>
    </xf>
    <xf numFmtId="166" fontId="0" fillId="2" borderId="28" xfId="74" applyNumberFormat="1" applyBorder="1" applyAlignment="1" applyProtection="1">
      <alignment horizontal="right" vertical="center"/>
      <protection/>
    </xf>
    <xf numFmtId="166" fontId="0" fillId="2" borderId="29" xfId="74" applyNumberFormat="1" applyBorder="1" applyAlignment="1" applyProtection="1">
      <alignment horizontal="right" vertical="center"/>
      <protection/>
    </xf>
    <xf numFmtId="1" fontId="0" fillId="2" borderId="24" xfId="74" applyNumberFormat="1" applyBorder="1" applyAlignment="1" applyProtection="1">
      <alignment horizontal="right" vertical="center"/>
      <protection/>
    </xf>
    <xf numFmtId="2" fontId="0" fillId="2" borderId="26" xfId="74" applyNumberFormat="1" applyBorder="1" applyAlignment="1" applyProtection="1">
      <alignment horizontal="right" vertical="center"/>
      <protection/>
    </xf>
    <xf numFmtId="166" fontId="0" fillId="2" borderId="25" xfId="74" applyNumberFormat="1" applyBorder="1" applyAlignment="1" applyProtection="1">
      <alignment horizontal="right" vertical="center"/>
      <protection/>
    </xf>
    <xf numFmtId="166" fontId="0" fillId="2" borderId="33" xfId="74" applyNumberFormat="1" applyBorder="1" applyAlignment="1" applyProtection="1">
      <alignment horizontal="right" vertical="center"/>
      <protection/>
    </xf>
    <xf numFmtId="166" fontId="0" fillId="2" borderId="34" xfId="74" applyNumberFormat="1" applyBorder="1" applyAlignment="1" applyProtection="1">
      <alignment horizontal="right" vertical="center"/>
      <protection/>
    </xf>
    <xf numFmtId="0" fontId="0" fillId="2" borderId="24" xfId="74" applyNumberFormat="1" applyBorder="1" applyAlignment="1" applyProtection="1">
      <alignment horizontal="right"/>
      <protection/>
    </xf>
    <xf numFmtId="0" fontId="0" fillId="2" borderId="0" xfId="74" applyNumberFormat="1" applyAlignment="1" applyProtection="1">
      <alignment horizontal="right"/>
      <protection/>
    </xf>
    <xf numFmtId="174" fontId="0" fillId="0" borderId="31" xfId="74" applyNumberFormat="1" applyFont="1" applyFill="1" applyBorder="1" applyAlignment="1" applyProtection="1">
      <alignment vertical="top"/>
      <protection locked="0"/>
    </xf>
    <xf numFmtId="0" fontId="2" fillId="2" borderId="20" xfId="74" applyNumberFormat="1" applyFont="1" applyBorder="1" applyAlignment="1" applyProtection="1">
      <alignment horizontal="center" vertical="center"/>
      <protection/>
    </xf>
    <xf numFmtId="166" fontId="0" fillId="2" borderId="31" xfId="74" applyNumberFormat="1" applyBorder="1" applyAlignment="1" applyProtection="1">
      <alignment horizontal="right" vertical="center"/>
      <protection/>
    </xf>
    <xf numFmtId="0" fontId="0" fillId="2" borderId="35" xfId="74" applyNumberFormat="1" applyBorder="1" applyAlignment="1" applyProtection="1">
      <alignment vertical="top"/>
      <protection/>
    </xf>
    <xf numFmtId="0" fontId="4" fillId="2" borderId="36" xfId="74" applyNumberFormat="1" applyFont="1" applyBorder="1" applyProtection="1">
      <alignment/>
      <protection/>
    </xf>
    <xf numFmtId="0" fontId="0" fillId="2" borderId="36" xfId="74" applyNumberFormat="1" applyFont="1" applyBorder="1" applyAlignment="1" applyProtection="1">
      <alignment horizontal="center"/>
      <protection/>
    </xf>
    <xf numFmtId="0" fontId="0" fillId="2" borderId="36" xfId="74" applyNumberFormat="1" applyBorder="1" applyProtection="1">
      <alignment/>
      <protection/>
    </xf>
    <xf numFmtId="0" fontId="0" fillId="2" borderId="37" xfId="74" applyNumberFormat="1" applyBorder="1" applyAlignment="1" applyProtection="1">
      <alignment horizontal="right"/>
      <protection/>
    </xf>
    <xf numFmtId="0" fontId="0" fillId="2" borderId="27" xfId="74" applyNumberFormat="1" applyBorder="1" applyProtection="1">
      <alignment/>
      <protection/>
    </xf>
    <xf numFmtId="166" fontId="0" fillId="2" borderId="38" xfId="74" applyNumberFormat="1" applyBorder="1" applyAlignment="1" applyProtection="1">
      <alignment horizontal="right"/>
      <protection/>
    </xf>
    <xf numFmtId="166" fontId="0" fillId="2" borderId="39" xfId="74" applyNumberFormat="1" applyBorder="1" applyAlignment="1" applyProtection="1">
      <alignment horizontal="right"/>
      <protection/>
    </xf>
    <xf numFmtId="166" fontId="0" fillId="2" borderId="40" xfId="74" applyNumberFormat="1" applyBorder="1" applyAlignment="1" applyProtection="1">
      <alignment horizontal="right"/>
      <protection/>
    </xf>
    <xf numFmtId="0" fontId="2" fillId="2" borderId="39" xfId="74" applyNumberFormat="1" applyFont="1" applyBorder="1" applyAlignment="1" applyProtection="1">
      <alignment horizontal="center" vertical="center"/>
      <protection/>
    </xf>
    <xf numFmtId="166" fontId="0" fillId="2" borderId="20" xfId="74" applyNumberFormat="1" applyBorder="1" applyAlignment="1" applyProtection="1">
      <alignment horizontal="right"/>
      <protection/>
    </xf>
    <xf numFmtId="166" fontId="0" fillId="2" borderId="41" xfId="74" applyNumberFormat="1" applyBorder="1" applyAlignment="1" applyProtection="1">
      <alignment horizontal="right"/>
      <protection/>
    </xf>
    <xf numFmtId="0" fontId="0" fillId="2" borderId="42" xfId="74" applyNumberFormat="1" applyBorder="1" applyAlignment="1" applyProtection="1">
      <alignment vertical="top"/>
      <protection/>
    </xf>
    <xf numFmtId="0" fontId="0" fillId="2" borderId="13" xfId="74" applyNumberFormat="1" applyFont="1" applyBorder="1" applyProtection="1">
      <alignment/>
      <protection/>
    </xf>
    <xf numFmtId="0" fontId="0" fillId="2" borderId="13" xfId="74" applyNumberFormat="1" applyFont="1" applyBorder="1" applyAlignment="1" applyProtection="1">
      <alignment horizontal="center"/>
      <protection/>
    </xf>
    <xf numFmtId="0" fontId="0" fillId="2" borderId="13" xfId="74" applyNumberFormat="1" applyBorder="1" applyProtection="1">
      <alignment/>
      <protection/>
    </xf>
    <xf numFmtId="166" fontId="0" fillId="2" borderId="13" xfId="74" applyNumberFormat="1" applyBorder="1" applyAlignment="1" applyProtection="1">
      <alignment horizontal="right"/>
      <protection/>
    </xf>
    <xf numFmtId="0" fontId="0" fillId="2" borderId="43" xfId="74" applyNumberFormat="1" applyBorder="1" applyAlignment="1" applyProtection="1">
      <alignment horizontal="right"/>
      <protection/>
    </xf>
    <xf numFmtId="0" fontId="0" fillId="2" borderId="0" xfId="74" applyNumberFormat="1" applyFont="1" applyProtection="1">
      <alignment/>
      <protection/>
    </xf>
    <xf numFmtId="0" fontId="0" fillId="2" borderId="0" xfId="74" applyNumberFormat="1" applyFont="1" applyAlignment="1" applyProtection="1">
      <alignment horizontal="center"/>
      <protection/>
    </xf>
    <xf numFmtId="0" fontId="0" fillId="2" borderId="0" xfId="74" applyNumberFormat="1" applyBorder="1" applyAlignment="1" applyProtection="1">
      <alignment horizontal="right"/>
      <protection/>
    </xf>
    <xf numFmtId="0" fontId="0" fillId="2" borderId="0" xfId="74" applyNumberFormat="1" applyAlignment="1">
      <alignment horizontal="right"/>
      <protection/>
    </xf>
    <xf numFmtId="0" fontId="0" fillId="2" borderId="0" xfId="74" applyNumberFormat="1" applyAlignment="1">
      <alignment vertical="top"/>
      <protection/>
    </xf>
    <xf numFmtId="0" fontId="0" fillId="2" borderId="0" xfId="74" applyNumberFormat="1" applyFont="1">
      <alignment/>
      <protection/>
    </xf>
    <xf numFmtId="0" fontId="0" fillId="2" borderId="0" xfId="74" applyNumberFormat="1" applyFont="1" applyAlignment="1">
      <alignment horizontal="center"/>
      <protection/>
    </xf>
    <xf numFmtId="0" fontId="0" fillId="2" borderId="0" xfId="74" applyNumberFormat="1" applyBorder="1" applyAlignment="1">
      <alignment horizontal="right"/>
      <protection/>
    </xf>
    <xf numFmtId="4" fontId="46" fillId="0" borderId="1" xfId="0" applyNumberFormat="1" applyFont="1" applyFill="1" applyBorder="1" applyAlignment="1" applyProtection="1">
      <alignment horizontal="center" vertical="top"/>
      <protection/>
    </xf>
    <xf numFmtId="173" fontId="46" fillId="0" borderId="1" xfId="0" applyNumberFormat="1" applyFont="1" applyFill="1" applyBorder="1" applyAlignment="1" applyProtection="1">
      <alignment horizontal="left" vertical="top" wrapText="1"/>
      <protection/>
    </xf>
    <xf numFmtId="172" fontId="46" fillId="0" borderId="1" xfId="0" applyNumberFormat="1" applyFont="1" applyFill="1" applyBorder="1" applyAlignment="1" applyProtection="1">
      <alignment horizontal="left" vertical="top" wrapText="1"/>
      <protection/>
    </xf>
    <xf numFmtId="172" fontId="46" fillId="0" borderId="1" xfId="0" applyNumberFormat="1" applyFont="1" applyFill="1" applyBorder="1" applyAlignment="1" applyProtection="1">
      <alignment horizontal="center" vertical="top" wrapText="1"/>
      <protection/>
    </xf>
    <xf numFmtId="0" fontId="46" fillId="0" borderId="1" xfId="0" applyNumberFormat="1" applyFont="1" applyFill="1" applyBorder="1" applyAlignment="1" applyProtection="1">
      <alignment horizontal="center" vertical="top" wrapText="1"/>
      <protection/>
    </xf>
    <xf numFmtId="1" fontId="46" fillId="0" borderId="1" xfId="0" applyNumberFormat="1" applyFont="1" applyFill="1" applyBorder="1" applyAlignment="1" applyProtection="1">
      <alignment horizontal="right" vertical="top"/>
      <protection/>
    </xf>
    <xf numFmtId="0" fontId="46" fillId="0" borderId="1" xfId="0" applyNumberFormat="1" applyFont="1" applyFill="1" applyBorder="1" applyAlignment="1" applyProtection="1">
      <alignment vertical="center"/>
      <protection/>
    </xf>
    <xf numFmtId="174" fontId="46" fillId="0" borderId="1" xfId="0" applyNumberFormat="1" applyFont="1" applyFill="1" applyBorder="1" applyAlignment="1" applyProtection="1">
      <alignment vertical="top"/>
      <protection/>
    </xf>
    <xf numFmtId="0" fontId="45" fillId="0" borderId="1" xfId="0" applyFont="1" applyFill="1" applyBorder="1" applyAlignment="1">
      <alignment vertical="top" wrapText="1"/>
    </xf>
    <xf numFmtId="173" fontId="46" fillId="0" borderId="1" xfId="0" applyNumberFormat="1" applyFont="1" applyFill="1" applyBorder="1" applyAlignment="1" applyProtection="1">
      <alignment horizontal="center" vertical="top" wrapText="1"/>
      <protection/>
    </xf>
    <xf numFmtId="174" fontId="46" fillId="0" borderId="1" xfId="0" applyNumberFormat="1" applyFont="1" applyFill="1" applyBorder="1" applyAlignment="1" applyProtection="1">
      <alignment vertical="top"/>
      <protection locked="0"/>
    </xf>
    <xf numFmtId="4" fontId="46" fillId="0" borderId="1" xfId="0" applyNumberFormat="1" applyFont="1" applyFill="1" applyBorder="1" applyAlignment="1" applyProtection="1">
      <alignment horizontal="center" vertical="top" wrapText="1"/>
      <protection/>
    </xf>
    <xf numFmtId="0" fontId="45" fillId="0" borderId="1" xfId="0" applyFont="1" applyFill="1" applyBorder="1" applyAlignment="1">
      <alignment vertical="top" wrapText="1" shrinkToFit="1"/>
    </xf>
    <xf numFmtId="0" fontId="8" fillId="0" borderId="0" xfId="74" applyFont="1" applyFill="1" applyBorder="1" applyAlignment="1" applyProtection="1">
      <alignment vertical="top" wrapText="1"/>
      <protection/>
    </xf>
    <xf numFmtId="1" fontId="46" fillId="0" borderId="1" xfId="0" applyNumberFormat="1" applyFont="1" applyFill="1" applyBorder="1" applyAlignment="1" applyProtection="1">
      <alignment horizontal="right" vertical="top" wrapText="1"/>
      <protection/>
    </xf>
    <xf numFmtId="1" fontId="46" fillId="2" borderId="1" xfId="0" applyNumberFormat="1" applyFont="1" applyFill="1" applyBorder="1" applyAlignment="1" applyProtection="1">
      <alignment horizontal="right" vertical="top"/>
      <protection/>
    </xf>
    <xf numFmtId="1" fontId="3" fillId="2" borderId="44" xfId="74" applyNumberFormat="1" applyFont="1" applyBorder="1" applyAlignment="1" applyProtection="1">
      <alignment horizontal="left" vertical="center" wrapText="1"/>
      <protection/>
    </xf>
    <xf numFmtId="0" fontId="0" fillId="2" borderId="45" xfId="74" applyNumberFormat="1" applyBorder="1" applyAlignment="1" applyProtection="1">
      <alignment vertical="center" wrapText="1"/>
      <protection/>
    </xf>
    <xf numFmtId="0" fontId="0" fillId="2" borderId="46" xfId="74" applyNumberFormat="1" applyBorder="1" applyAlignment="1" applyProtection="1">
      <alignment vertical="center" wrapText="1"/>
      <protection/>
    </xf>
    <xf numFmtId="0" fontId="0" fillId="2" borderId="27" xfId="74" applyNumberFormat="1" applyBorder="1" applyAlignment="1" applyProtection="1">
      <alignment/>
      <protection/>
    </xf>
    <xf numFmtId="0" fontId="0" fillId="2" borderId="0" xfId="74" applyNumberFormat="1" applyBorder="1" applyAlignment="1" applyProtection="1">
      <alignment/>
      <protection/>
    </xf>
    <xf numFmtId="0" fontId="0" fillId="2" borderId="18" xfId="74" applyNumberFormat="1" applyBorder="1" applyAlignment="1" applyProtection="1">
      <alignment/>
      <protection/>
    </xf>
    <xf numFmtId="0" fontId="0" fillId="2" borderId="27" xfId="74" applyNumberFormat="1" applyBorder="1" applyAlignment="1" applyProtection="1" quotePrefix="1">
      <alignment/>
      <protection/>
    </xf>
    <xf numFmtId="1" fontId="6" fillId="2" borderId="47" xfId="74" applyNumberFormat="1" applyFont="1" applyBorder="1" applyAlignment="1" applyProtection="1">
      <alignment horizontal="left" vertical="center" wrapText="1"/>
      <protection/>
    </xf>
    <xf numFmtId="0" fontId="0" fillId="2" borderId="48" xfId="74" applyNumberFormat="1" applyBorder="1" applyAlignment="1" applyProtection="1">
      <alignment vertical="center" wrapText="1"/>
      <protection/>
    </xf>
    <xf numFmtId="0" fontId="0" fillId="2" borderId="49" xfId="74" applyNumberFormat="1" applyBorder="1" applyAlignment="1" applyProtection="1">
      <alignment vertical="center" wrapText="1"/>
      <protection/>
    </xf>
    <xf numFmtId="1" fontId="6" fillId="2" borderId="50" xfId="74" applyNumberFormat="1" applyFont="1" applyBorder="1" applyAlignment="1" applyProtection="1">
      <alignment horizontal="left" vertical="center" wrapText="1"/>
      <protection/>
    </xf>
    <xf numFmtId="0" fontId="0" fillId="2" borderId="51" xfId="74" applyNumberFormat="1" applyBorder="1" applyAlignment="1" applyProtection="1">
      <alignment vertical="center" wrapText="1"/>
      <protection/>
    </xf>
    <xf numFmtId="0" fontId="0" fillId="2" borderId="52" xfId="74" applyNumberFormat="1" applyBorder="1" applyAlignment="1" applyProtection="1">
      <alignment vertical="center" wrapText="1"/>
      <protection/>
    </xf>
    <xf numFmtId="0" fontId="0" fillId="2" borderId="53" xfId="74" applyNumberFormat="1" applyBorder="1" applyAlignment="1" applyProtection="1">
      <alignment/>
      <protection/>
    </xf>
    <xf numFmtId="0" fontId="0" fillId="2" borderId="54" xfId="74" applyNumberFormat="1" applyBorder="1" applyAlignment="1" applyProtection="1">
      <alignment/>
      <protection/>
    </xf>
    <xf numFmtId="1" fontId="6" fillId="0" borderId="24" xfId="74" applyNumberFormat="1" applyFont="1" applyFill="1" applyBorder="1" applyAlignment="1" applyProtection="1">
      <alignment horizontal="left" vertical="center" wrapText="1"/>
      <protection/>
    </xf>
    <xf numFmtId="0" fontId="0" fillId="0" borderId="0" xfId="74" applyNumberFormat="1" applyFill="1" applyBorder="1" applyAlignment="1" applyProtection="1">
      <alignment vertical="center" wrapText="1"/>
      <protection/>
    </xf>
    <xf numFmtId="0" fontId="0" fillId="0" borderId="55" xfId="74" applyNumberFormat="1" applyFill="1" applyBorder="1" applyAlignment="1" applyProtection="1">
      <alignment vertical="center" wrapText="1"/>
      <protection/>
    </xf>
    <xf numFmtId="1" fontId="6" fillId="2" borderId="24" xfId="74" applyNumberFormat="1" applyFont="1" applyBorder="1" applyAlignment="1" applyProtection="1">
      <alignment horizontal="left" vertical="center" wrapText="1"/>
      <protection/>
    </xf>
    <xf numFmtId="0" fontId="0" fillId="2" borderId="0" xfId="74" applyNumberFormat="1" applyBorder="1" applyAlignment="1" applyProtection="1">
      <alignment vertical="center" wrapText="1"/>
      <protection/>
    </xf>
    <xf numFmtId="0" fontId="0" fillId="2" borderId="55" xfId="74" applyNumberFormat="1" applyBorder="1" applyAlignment="1" applyProtection="1">
      <alignment vertical="center" wrapText="1"/>
      <protection/>
    </xf>
    <xf numFmtId="166" fontId="0" fillId="2" borderId="56" xfId="74" applyNumberFormat="1" applyBorder="1" applyAlignment="1" applyProtection="1">
      <alignment horizontal="center"/>
      <protection/>
    </xf>
    <xf numFmtId="0" fontId="0" fillId="2" borderId="57" xfId="74" applyNumberFormat="1" applyBorder="1" applyAlignment="1" applyProtection="1">
      <alignment/>
      <protection/>
    </xf>
    <xf numFmtId="1" fontId="3" fillId="2" borderId="58" xfId="74" applyNumberFormat="1" applyFont="1" applyBorder="1" applyAlignment="1" applyProtection="1">
      <alignment horizontal="left" vertical="center" wrapText="1"/>
      <protection/>
    </xf>
    <xf numFmtId="0" fontId="0" fillId="2" borderId="59" xfId="74" applyNumberFormat="1" applyBorder="1" applyAlignment="1" applyProtection="1">
      <alignment vertical="center" wrapText="1"/>
      <protection/>
    </xf>
    <xf numFmtId="0" fontId="0" fillId="2" borderId="60" xfId="74" applyNumberFormat="1" applyBorder="1" applyAlignment="1" applyProtection="1">
      <alignment vertical="center" wrapText="1"/>
      <protection/>
    </xf>
    <xf numFmtId="1" fontId="6" fillId="2" borderId="61" xfId="74" applyNumberFormat="1" applyFont="1" applyBorder="1" applyAlignment="1" applyProtection="1">
      <alignment horizontal="left" vertical="center" wrapText="1"/>
      <protection/>
    </xf>
    <xf numFmtId="0" fontId="0" fillId="2" borderId="21" xfId="74" applyNumberFormat="1" applyBorder="1" applyAlignment="1" applyProtection="1">
      <alignment vertical="center" wrapText="1"/>
      <protection/>
    </xf>
    <xf numFmtId="1" fontId="3" fillId="2" borderId="50" xfId="74" applyNumberFormat="1" applyFont="1" applyBorder="1" applyAlignment="1" applyProtection="1">
      <alignment horizontal="left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21-2012 Quality Control Checks" xfId="73"/>
    <cellStyle name="Normal_21-2012 Residential for MM" xfId="74"/>
    <cellStyle name="Normal_Surface Works Pay Items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6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mbert\Local%20Settings\Temporary%20Internet%20Files\OLK29\2012%20Surface%20Works%20Pay%20Item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ineer\ProjectAdmin\Bid%20Opp%20Prep\2012\Master\2012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3110-R15m³</v>
          </cell>
        </row>
        <row r="6">
          <cell r="K6" t="str">
            <v>A003ExcavationCW 3110-R15m³</v>
          </cell>
        </row>
        <row r="7">
          <cell r="K7" t="str">
            <v>A004Sub-Grade CompactionCW 3110-R15m²</v>
          </cell>
        </row>
        <row r="8">
          <cell r="K8" t="str">
            <v>A005Placing Suitable Site Sub-base MaterialCW 3110-R15m³</v>
          </cell>
        </row>
        <row r="9">
          <cell r="K9" t="str">
            <v>A006Supplying and Placing Clay Borrow Sub-base MaterialCW 3110-R15m³</v>
          </cell>
        </row>
        <row r="10">
          <cell r="K10" t="str">
            <v>A007Crushed Sub-base MaterialCW 3110-R15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3110-R15m³</v>
          </cell>
        </row>
        <row r="21">
          <cell r="K21" t="str">
            <v>A010ASupplying and Placing ^ Base Course MaterialCW 3110-R15m³</v>
          </cell>
        </row>
        <row r="22">
          <cell r="K22" t="str">
            <v>A011Asphalt Cuttings Base Course MaterialCW 3110-R15m³</v>
          </cell>
        </row>
        <row r="23">
          <cell r="K23" t="str">
            <v>A012Grading of BoulevardsCW 3110-R15m²</v>
          </cell>
        </row>
        <row r="24">
          <cell r="K24" t="str">
            <v>A013Ditch GradingCW 3110-R15m²</v>
          </cell>
        </row>
        <row r="25">
          <cell r="K25" t="str">
            <v>A014Boulevard ExcavationCW 3110-R15m³</v>
          </cell>
        </row>
        <row r="26">
          <cell r="K26" t="str">
            <v>A015Ditch ExcavationCW 3110-R15m³</v>
          </cell>
        </row>
        <row r="27">
          <cell r="K27" t="str">
            <v>A016Removal of Existing Concrete BasesCW 3110-R15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3110-R15m³</v>
          </cell>
        </row>
        <row r="31">
          <cell r="K31" t="str">
            <v>A020Supplying and Placing LimeCW 3110-R15tonne</v>
          </cell>
        </row>
        <row r="32">
          <cell r="K32" t="str">
            <v>A021Supplying and Placing Portland CementCW 3110-R15tonne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3110-R15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JointsE16m²</v>
          </cell>
        </row>
        <row r="144">
          <cell r="K144" t="str">
            <v>B093BAsphalt Patching of Partial Depth JointsE16m²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3240-R9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3240-R9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 ^ mm reveal ht, Modified Barrier, Integral, 600 mm width, 150 mm Plain Concrete Pavement)SD-200 SD-203Bm</v>
          </cell>
        </row>
        <row r="202">
          <cell r="K202" t="str">
            <v>B144iCurb and Gutter ( 40 mm reveal ht, Lip Curb, Integral, 600 mm width, 150 mm Plain Concrete Pavement)SD-200m</v>
          </cell>
        </row>
        <row r="203">
          <cell r="K203" t="str">
            <v>B145iCurb and Gutter ( 10-15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(10-15 mm reveal ht, Integral)SD-229A,B,Cm</v>
          </cell>
        </row>
        <row r="209">
          <cell r="K209" t="str">
            <v>B184iCurb Ramp (10-15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 Separate, 600 mm width)SD-223Bm</v>
          </cell>
        </row>
        <row r="217">
          <cell r="K217" t="str">
            <v>B154rlConcrete Curb RenewalCW 3240-R9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(10-15 mm reveal ht, Integral)SD-229C,Dm</v>
          </cell>
        </row>
        <row r="248">
          <cell r="K248" t="str">
            <v>B214rlCurb Ramp (10-15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 Separate, 600 mm width)SD-223Bm</v>
          </cell>
        </row>
        <row r="254">
          <cell r="K254" t="str">
            <v>B186rlSplash Strip (^mm reveal ht, Barrier Curb, Integral, 600 mm width)SD-227Bm</v>
          </cell>
        </row>
        <row r="255">
          <cell r="K255" t="str">
            <v>B187rlSplash Strip (^mm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FabricE13m²</v>
          </cell>
        </row>
        <row r="274">
          <cell r="K274" t="str">
            <v>B206Pavement Repair FabricE15m²</v>
          </cell>
        </row>
        <row r="275">
          <cell r="K275" t="str">
            <v>B207Pavement PatchingE14m²</v>
          </cell>
        </row>
        <row r="276">
          <cell r="K276" t="str">
            <v>B208Crack and Seating PavementE12m²</v>
          </cell>
        </row>
        <row r="277">
          <cell r="K277" t="str">
            <v>B209Partial Depth Saw-CuttingE12m</v>
          </cell>
        </row>
        <row r="278">
          <cell r="K278" t="str">
            <v>B219Detectable Warning Surface TilesE19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(^mm ht, Barrier, Integral, 600 mm width, 150 mm Plain Concrete Pavement)SD-200m</v>
          </cell>
        </row>
        <row r="321">
          <cell r="K321" t="str">
            <v>C039Construction of Curb and Gutter ( ^mm ht, Modified Barrier, Integral, 600 mm width, 150 mm Plain Concrete Pavement)SD-200 SD-203Bm</v>
          </cell>
        </row>
        <row r="322">
          <cell r="K322" t="str">
            <v>C040Construction of Curb and Gutter ( 40 mm ht, Lip Curb, Integral, 600 mm width, 150 mm Plain Concrete Pavement)SD-200 SD-202Bm</v>
          </cell>
        </row>
        <row r="323">
          <cell r="K323" t="str">
            <v>C041Construction of Curb and Gutter (10-15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(10-15 mm ht, Integral)SD-229Cm</v>
          </cell>
        </row>
        <row r="329">
          <cell r="K329" t="str">
            <v>C065Construction of Curb Ramp (10-15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 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F022Raising of Existing HydrantCW 2110-R11each</v>
          </cell>
        </row>
        <row r="466">
          <cell r="K466" t="str">
            <v>F023Removing and Lowering Existing HydrantCW 2110-R11each</v>
          </cell>
        </row>
        <row r="467">
          <cell r="K467" t="str">
            <v>F024Abandonment of Hydrant Tee on Watermains in ServiceCW 2110-R11each</v>
          </cell>
        </row>
        <row r="468">
          <cell r="K468" t="str">
            <v>F025Installing New Flat Top ReducerCW 2110-R11each</v>
          </cell>
        </row>
        <row r="469">
          <cell r="K469" t="str">
            <v>F026Replacing Existing Flat Top ReducerCW 2110-R11each</v>
          </cell>
        </row>
        <row r="470">
          <cell r="K470" t="str">
            <v>F027Barrier Curb and Gutter Frame Riser and Grated Cover (38 mm)CW 3210-R7each</v>
          </cell>
        </row>
        <row r="471">
          <cell r="K471" t="str">
            <v>F028Adjustment of Traffic Signal Service Box FramesCW 3210-R7each</v>
          </cell>
        </row>
        <row r="472">
          <cell r="K472" t="str">
            <v>F028LAST USED CODE FOR SECTION</v>
          </cell>
        </row>
        <row r="473">
          <cell r="K473" t="str">
            <v>LANDSCAPING</v>
          </cell>
        </row>
        <row r="474">
          <cell r="K474" t="str">
            <v>G001SoddingCW 3510-R9</v>
          </cell>
        </row>
        <row r="475">
          <cell r="K475" t="str">
            <v>G002width &lt; 600 mmm²</v>
          </cell>
        </row>
        <row r="476">
          <cell r="K476" t="str">
            <v>G003width &gt; or = 600 mmm²</v>
          </cell>
        </row>
        <row r="477">
          <cell r="K477" t="str">
            <v>G004SeedingCW 3520-R7m²</v>
          </cell>
        </row>
        <row r="478">
          <cell r="K478" t="str">
            <v>G005Salt Tolerant Grass SeedingE17m²</v>
          </cell>
        </row>
        <row r="479">
          <cell r="K479" t="str">
            <v>G005LAST USED CODE FOR SECTION</v>
          </cell>
        </row>
        <row r="480">
          <cell r="K480" t="str">
            <v>MISCELLANEOUS</v>
          </cell>
        </row>
        <row r="481">
          <cell r="K481" t="str">
            <v>H001Meter Pit AssembliesCW 3530-R3each</v>
          </cell>
        </row>
        <row r="482">
          <cell r="K482" t="str">
            <v>H002Polyethylene Waterline, ^ mmCW 3530-R3m</v>
          </cell>
        </row>
        <row r="483">
          <cell r="K483" t="str">
            <v>H003Sprinkler AssembliesCW 3530-R3each</v>
          </cell>
        </row>
        <row r="484">
          <cell r="K484" t="str">
            <v>H004Manual Gate Valves and Value EnclosureCW 3530-R3each</v>
          </cell>
        </row>
        <row r="485">
          <cell r="K485" t="str">
            <v>H005Removal of Irrigation Pipe and Sprinkler HeadsCW 3530-R3m</v>
          </cell>
        </row>
        <row r="486">
          <cell r="K486" t="str">
            <v>H006Removal of Existing Box EnclosureCW 3530-R3each</v>
          </cell>
        </row>
        <row r="487">
          <cell r="K487" t="str">
            <v>H007Chain Link FenceCW 3550-R2</v>
          </cell>
        </row>
        <row r="488">
          <cell r="K488" t="str">
            <v>H0081.83m Heightm</v>
          </cell>
        </row>
        <row r="489">
          <cell r="K489" t="str">
            <v>H0092.44m Heightm</v>
          </cell>
        </row>
        <row r="490">
          <cell r="K490" t="str">
            <v>H0103.05m Heightm</v>
          </cell>
        </row>
        <row r="491">
          <cell r="K491" t="str">
            <v>H011GatesCW 3550-R2m</v>
          </cell>
        </row>
        <row r="492">
          <cell r="K492" t="str">
            <v>H012Random Stone RiprapCW 3615-R2m³</v>
          </cell>
        </row>
        <row r="493">
          <cell r="K493" t="str">
            <v>H013Grouted Stone RiprapCW 3615-R2m³</v>
          </cell>
        </row>
        <row r="494">
          <cell r="K494" t="str">
            <v>H014Sacked Concrete RiprapCW 3615-R2m³</v>
          </cell>
        </row>
        <row r="495">
          <cell r="K495" t="str">
            <v>H015Supply of Barrier PostsCW 3650-R5each</v>
          </cell>
        </row>
        <row r="496">
          <cell r="K496" t="str">
            <v>H016Installation of Barrier PostsCW 3650-R5each</v>
          </cell>
        </row>
        <row r="497">
          <cell r="K497" t="str">
            <v>H017Supply of Barrier RailsCW 3650-R5m</v>
          </cell>
        </row>
        <row r="498">
          <cell r="K498" t="str">
            <v>H018Installation of Barrier RailsCW 3650-R5m</v>
          </cell>
        </row>
        <row r="499">
          <cell r="K499" t="str">
            <v>H019Removal of ConcreteCW 3650-R5m²</v>
          </cell>
        </row>
        <row r="500">
          <cell r="K500" t="str">
            <v>H020Salvaging Existing Barrier RailCW 3650-R5m</v>
          </cell>
        </row>
        <row r="501">
          <cell r="K501" t="str">
            <v>H021Salvaging Existing Barrier PostsCW 3650-R5each</v>
          </cell>
        </row>
        <row r="502">
          <cell r="K502" t="str">
            <v>H021LAST USED CODE FOR SECTION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2"/>
  <sheetViews>
    <sheetView showZeros="0" tabSelected="1" showOutlineSymbols="0" view="pageBreakPreview" zoomScale="85" zoomScaleNormal="75" zoomScaleSheetLayoutView="85" workbookViewId="0" topLeftCell="B1">
      <selection activeCell="G12" sqref="G12"/>
    </sheetView>
  </sheetViews>
  <sheetFormatPr defaultColWidth="10.5546875" defaultRowHeight="15"/>
  <cols>
    <col min="1" max="1" width="7.88671875" style="163" hidden="1" customWidth="1"/>
    <col min="2" max="2" width="8.77734375" style="164" customWidth="1"/>
    <col min="3" max="3" width="36.77734375" style="165" customWidth="1"/>
    <col min="4" max="4" width="12.77734375" style="166" customWidth="1"/>
    <col min="5" max="5" width="6.77734375" style="6" customWidth="1"/>
    <col min="6" max="6" width="11.77734375" style="6" customWidth="1"/>
    <col min="7" max="7" width="10.88671875" style="163" customWidth="1"/>
    <col min="8" max="8" width="16.5546875" style="167" customWidth="1"/>
    <col min="9" max="9" width="116.99609375" style="6" hidden="1" customWidth="1"/>
    <col min="10" max="16" width="10.5546875" style="6" hidden="1" customWidth="1"/>
    <col min="17" max="17" width="58.6640625" style="6" hidden="1" customWidth="1"/>
    <col min="18" max="21" width="10.5546875" style="6" hidden="1" customWidth="1"/>
    <col min="22" max="16384" width="10.5546875" style="6" customWidth="1"/>
  </cols>
  <sheetData>
    <row r="1" spans="1:21" ht="15.75">
      <c r="A1" s="1"/>
      <c r="B1" s="2" t="s">
        <v>0</v>
      </c>
      <c r="C1" s="3"/>
      <c r="D1" s="3"/>
      <c r="E1" s="3"/>
      <c r="F1" s="3"/>
      <c r="G1" s="1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>
      <c r="A2" s="7"/>
      <c r="B2" s="8" t="s">
        <v>375</v>
      </c>
      <c r="C2" s="9"/>
      <c r="D2" s="9"/>
      <c r="E2" s="10"/>
      <c r="F2" s="10"/>
      <c r="G2" s="7"/>
      <c r="H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>
      <c r="A3" s="12"/>
      <c r="B3" s="13" t="s">
        <v>1</v>
      </c>
      <c r="C3" s="14"/>
      <c r="D3" s="14"/>
      <c r="E3" s="15"/>
      <c r="F3" s="15"/>
      <c r="G3" s="16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18" t="s">
        <v>26</v>
      </c>
      <c r="B4" s="19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4" t="s">
        <v>9</v>
      </c>
      <c r="I4" s="5"/>
      <c r="J4" s="5"/>
      <c r="K4" s="5"/>
      <c r="L4" s="5"/>
      <c r="M4" s="5"/>
      <c r="N4" s="5"/>
      <c r="O4" s="5"/>
      <c r="P4" s="25" t="s">
        <v>420</v>
      </c>
      <c r="Q4" s="26" t="s">
        <v>421</v>
      </c>
      <c r="R4" s="27" t="s">
        <v>422</v>
      </c>
      <c r="S4" s="28" t="s">
        <v>423</v>
      </c>
      <c r="T4" s="29" t="s">
        <v>424</v>
      </c>
      <c r="U4" s="28" t="s">
        <v>425</v>
      </c>
    </row>
    <row r="5" spans="1:21" ht="15.75" thickBot="1">
      <c r="A5" s="30"/>
      <c r="B5" s="31"/>
      <c r="C5" s="32"/>
      <c r="D5" s="33" t="s">
        <v>10</v>
      </c>
      <c r="E5" s="34"/>
      <c r="F5" s="35" t="s">
        <v>11</v>
      </c>
      <c r="G5" s="36"/>
      <c r="H5" s="37"/>
      <c r="I5" s="5"/>
      <c r="J5" s="5"/>
      <c r="K5" s="5"/>
      <c r="L5" s="5"/>
      <c r="M5" s="5"/>
      <c r="N5" s="5"/>
      <c r="O5" s="5"/>
      <c r="P5" s="38" t="str">
        <f aca="true" ca="1" t="shared" si="0" ref="P5:P70">IF(CELL("protect",$G5)=1,"LOCKED","")</f>
        <v>LOCKED</v>
      </c>
      <c r="Q5" s="39" t="str">
        <f aca="true" t="shared" si="1" ref="Q5:Q70">CLEAN(CONCATENATE(TRIM($A5),TRIM($C5),TRIM($D5),TRIM($E5)))</f>
        <v>REF.</v>
      </c>
      <c r="R5" s="40" t="e">
        <f>MATCH(Q5,'[2]Pay Items'!$K$1:$K$505,0)</f>
        <v>#N/A</v>
      </c>
      <c r="S5" s="41" t="str">
        <f aca="true" ca="1" t="shared" si="2" ref="S5:S70">CELL("format",$F5)</f>
        <v>G</v>
      </c>
      <c r="T5" s="41" t="str">
        <f aca="true" ca="1" t="shared" si="3" ref="T5:T70">CELL("format",$G5)</f>
        <v>C2</v>
      </c>
      <c r="U5" s="41" t="str">
        <f aca="true" ca="1" t="shared" si="4" ref="U5:U70">CELL("format",$H5)</f>
        <v>G</v>
      </c>
    </row>
    <row r="6" spans="1:21" s="46" customFormat="1" ht="30" customHeight="1" thickTop="1">
      <c r="A6" s="42"/>
      <c r="B6" s="43" t="s">
        <v>12</v>
      </c>
      <c r="C6" s="191" t="s">
        <v>374</v>
      </c>
      <c r="D6" s="192"/>
      <c r="E6" s="192"/>
      <c r="F6" s="193"/>
      <c r="G6" s="42"/>
      <c r="H6" s="44" t="s">
        <v>2</v>
      </c>
      <c r="I6" s="45"/>
      <c r="J6" s="45"/>
      <c r="K6" s="45"/>
      <c r="L6" s="45"/>
      <c r="M6" s="45"/>
      <c r="N6" s="45"/>
      <c r="O6" s="45"/>
      <c r="P6" s="38" t="str">
        <f ca="1" t="shared" si="0"/>
        <v>LOCKED</v>
      </c>
      <c r="Q6" s="39" t="str">
        <f t="shared" si="1"/>
        <v>Pulberry Street from St. Vital Road to Moore Avenue - Concrete Reconstruction</v>
      </c>
      <c r="R6" s="40" t="e">
        <f>MATCH(Q6,'[2]Pay Items'!$K$1:$K$505,0)</f>
        <v>#N/A</v>
      </c>
      <c r="S6" s="41" t="str">
        <f ca="1" t="shared" si="2"/>
        <v>G</v>
      </c>
      <c r="T6" s="41" t="str">
        <f ca="1" t="shared" si="3"/>
        <v>C2</v>
      </c>
      <c r="U6" s="41" t="str">
        <f ca="1" t="shared" si="4"/>
        <v>C2</v>
      </c>
    </row>
    <row r="7" spans="1:21" ht="36" customHeight="1">
      <c r="A7" s="47"/>
      <c r="B7" s="48"/>
      <c r="C7" s="49" t="s">
        <v>19</v>
      </c>
      <c r="D7" s="50"/>
      <c r="E7" s="51" t="s">
        <v>2</v>
      </c>
      <c r="F7" s="51" t="s">
        <v>2</v>
      </c>
      <c r="G7" s="47" t="s">
        <v>2</v>
      </c>
      <c r="H7" s="52"/>
      <c r="I7" s="53"/>
      <c r="J7" s="5"/>
      <c r="K7" s="5"/>
      <c r="L7" s="5"/>
      <c r="M7" s="5"/>
      <c r="N7" s="5"/>
      <c r="O7" s="5"/>
      <c r="P7" s="38" t="str">
        <f ca="1" t="shared" si="0"/>
        <v>LOCKED</v>
      </c>
      <c r="Q7" s="39" t="str">
        <f t="shared" si="1"/>
        <v>EARTH AND BASE WORKS</v>
      </c>
      <c r="R7" s="40">
        <f>MATCH(Q7,'[2]Pay Items'!$K$1:$K$505,0)</f>
        <v>3</v>
      </c>
      <c r="S7" s="41" t="str">
        <f ca="1" t="shared" si="2"/>
        <v>G</v>
      </c>
      <c r="T7" s="41" t="str">
        <f ca="1" t="shared" si="3"/>
        <v>C2</v>
      </c>
      <c r="U7" s="41" t="str">
        <f ca="1" t="shared" si="4"/>
        <v>C2</v>
      </c>
    </row>
    <row r="8" spans="1:21" s="67" customFormat="1" ht="30" customHeight="1">
      <c r="A8" s="54" t="s">
        <v>114</v>
      </c>
      <c r="B8" s="55" t="s">
        <v>259</v>
      </c>
      <c r="C8" s="56" t="s">
        <v>116</v>
      </c>
      <c r="D8" s="57" t="s">
        <v>211</v>
      </c>
      <c r="E8" s="58" t="s">
        <v>30</v>
      </c>
      <c r="F8" s="59">
        <v>600</v>
      </c>
      <c r="G8" s="60"/>
      <c r="H8" s="61">
        <f>ROUND(G8*F8,2)</f>
        <v>0</v>
      </c>
      <c r="I8" s="62"/>
      <c r="J8" s="63">
        <f aca="true" ca="1" t="shared" si="5" ref="J8:J14">IF(CELL("protect",$G8)=1,"LOCKED","")</f>
      </c>
      <c r="K8" s="64" t="str">
        <f aca="true" t="shared" si="6" ref="K8:K14">CLEAN(CONCATENATE(TRIM($A8),TRIM($C8),TRIM($D8),TRIM($E8)))</f>
        <v>A003ExcavationCW 3110-R15m³</v>
      </c>
      <c r="L8" s="65" t="e">
        <f>MATCH(K8,'[1]Pay Items'!#REF!,0)</f>
        <v>#REF!</v>
      </c>
      <c r="M8" s="66" t="str">
        <f aca="true" ca="1" t="shared" si="7" ref="M8:M14">CELL("format",$F8)</f>
        <v>F0</v>
      </c>
      <c r="N8" s="66" t="str">
        <f aca="true" ca="1" t="shared" si="8" ref="N8:N14">CELL("format",$G8)</f>
        <v>C2</v>
      </c>
      <c r="O8" s="66" t="str">
        <f aca="true" ca="1" t="shared" si="9" ref="O8:O14">CELL("format",$H8)</f>
        <v>C2</v>
      </c>
      <c r="P8" s="38">
        <f ca="1" t="shared" si="0"/>
      </c>
      <c r="Q8" s="39" t="str">
        <f t="shared" si="1"/>
        <v>A003ExcavationCW 3110-R15m³</v>
      </c>
      <c r="R8" s="40">
        <f>MATCH(Q8,'[2]Pay Items'!$K$1:$K$505,0)</f>
        <v>6</v>
      </c>
      <c r="S8" s="41" t="str">
        <f ca="1" t="shared" si="2"/>
        <v>F0</v>
      </c>
      <c r="T8" s="41" t="str">
        <f ca="1" t="shared" si="3"/>
        <v>C2</v>
      </c>
      <c r="U8" s="41" t="str">
        <f ca="1" t="shared" si="4"/>
        <v>C2</v>
      </c>
    </row>
    <row r="9" spans="1:21" s="69" customFormat="1" ht="30" customHeight="1">
      <c r="A9" s="68" t="s">
        <v>117</v>
      </c>
      <c r="B9" s="55" t="s">
        <v>260</v>
      </c>
      <c r="C9" s="56" t="s">
        <v>119</v>
      </c>
      <c r="D9" s="57" t="s">
        <v>211</v>
      </c>
      <c r="E9" s="58" t="s">
        <v>31</v>
      </c>
      <c r="F9" s="59">
        <v>1970</v>
      </c>
      <c r="G9" s="60"/>
      <c r="H9" s="61">
        <f>ROUND(G9*F9,2)</f>
        <v>0</v>
      </c>
      <c r="I9" s="62"/>
      <c r="J9" s="63">
        <f ca="1" t="shared" si="5"/>
      </c>
      <c r="K9" s="64" t="str">
        <f t="shared" si="6"/>
        <v>A004Sub-Grade CompactionCW 3110-R15m²</v>
      </c>
      <c r="L9" s="65" t="e">
        <f>MATCH(K9,'[1]Pay Items'!#REF!,0)</f>
        <v>#REF!</v>
      </c>
      <c r="M9" s="66" t="str">
        <f ca="1" t="shared" si="7"/>
        <v>F0</v>
      </c>
      <c r="N9" s="66" t="str">
        <f ca="1" t="shared" si="8"/>
        <v>C2</v>
      </c>
      <c r="O9" s="66" t="str">
        <f ca="1" t="shared" si="9"/>
        <v>C2</v>
      </c>
      <c r="P9" s="38">
        <f ca="1" t="shared" si="0"/>
      </c>
      <c r="Q9" s="39" t="str">
        <f t="shared" si="1"/>
        <v>A004Sub-Grade CompactionCW 3110-R15m²</v>
      </c>
      <c r="R9" s="40">
        <f>MATCH(Q9,'[2]Pay Items'!$K$1:$K$505,0)</f>
        <v>7</v>
      </c>
      <c r="S9" s="41" t="str">
        <f ca="1" t="shared" si="2"/>
        <v>F0</v>
      </c>
      <c r="T9" s="41" t="str">
        <f ca="1" t="shared" si="3"/>
        <v>C2</v>
      </c>
      <c r="U9" s="41" t="str">
        <f ca="1" t="shared" si="4"/>
        <v>C2</v>
      </c>
    </row>
    <row r="10" spans="1:21" s="67" customFormat="1" ht="32.25" customHeight="1">
      <c r="A10" s="68" t="s">
        <v>120</v>
      </c>
      <c r="B10" s="55" t="s">
        <v>115</v>
      </c>
      <c r="C10" s="56" t="s">
        <v>122</v>
      </c>
      <c r="D10" s="57" t="s">
        <v>211</v>
      </c>
      <c r="E10" s="58"/>
      <c r="F10" s="59"/>
      <c r="G10" s="70"/>
      <c r="H10" s="61"/>
      <c r="I10" s="62" t="s">
        <v>123</v>
      </c>
      <c r="J10" s="63" t="str">
        <f ca="1" t="shared" si="5"/>
        <v>LOCKED</v>
      </c>
      <c r="K10" s="64" t="str">
        <f t="shared" si="6"/>
        <v>A007Crushed Sub-base MaterialCW 3110-R15</v>
      </c>
      <c r="L10" s="65" t="e">
        <f>MATCH(K10,'[1]Pay Items'!#REF!,0)</f>
        <v>#REF!</v>
      </c>
      <c r="M10" s="66" t="str">
        <f ca="1" t="shared" si="7"/>
        <v>F0</v>
      </c>
      <c r="N10" s="66" t="str">
        <f ca="1" t="shared" si="8"/>
        <v>G</v>
      </c>
      <c r="O10" s="66" t="str">
        <f ca="1" t="shared" si="9"/>
        <v>C2</v>
      </c>
      <c r="P10" s="38" t="str">
        <f ca="1" t="shared" si="0"/>
        <v>LOCKED</v>
      </c>
      <c r="Q10" s="39" t="str">
        <f t="shared" si="1"/>
        <v>A007Crushed Sub-base MaterialCW 3110-R15</v>
      </c>
      <c r="R10" s="40">
        <f>MATCH(Q10,'[2]Pay Items'!$K$1:$K$505,0)</f>
        <v>10</v>
      </c>
      <c r="S10" s="41" t="str">
        <f ca="1" t="shared" si="2"/>
        <v>F0</v>
      </c>
      <c r="T10" s="41" t="str">
        <f ca="1" t="shared" si="3"/>
        <v>G</v>
      </c>
      <c r="U10" s="41" t="str">
        <f ca="1" t="shared" si="4"/>
        <v>C2</v>
      </c>
    </row>
    <row r="11" spans="1:21" s="75" customFormat="1" ht="30" customHeight="1">
      <c r="A11" s="68" t="s">
        <v>124</v>
      </c>
      <c r="B11" s="71" t="s">
        <v>32</v>
      </c>
      <c r="C11" s="56" t="s">
        <v>125</v>
      </c>
      <c r="D11" s="57" t="s">
        <v>2</v>
      </c>
      <c r="E11" s="58" t="s">
        <v>33</v>
      </c>
      <c r="F11" s="59">
        <v>1500</v>
      </c>
      <c r="G11" s="60"/>
      <c r="H11" s="61">
        <f>ROUND(G11*F11,2)</f>
        <v>0</v>
      </c>
      <c r="I11" s="62" t="s">
        <v>126</v>
      </c>
      <c r="J11" s="72">
        <f ca="1" t="shared" si="5"/>
      </c>
      <c r="K11" s="73" t="str">
        <f t="shared" si="6"/>
        <v>A007A50 mmtonne</v>
      </c>
      <c r="L11" s="65" t="e">
        <f>MATCH(K11,'[1]Pay Items'!#REF!,0)</f>
        <v>#REF!</v>
      </c>
      <c r="M11" s="74" t="str">
        <f ca="1" t="shared" si="7"/>
        <v>F0</v>
      </c>
      <c r="N11" s="74" t="str">
        <f ca="1" t="shared" si="8"/>
        <v>C2</v>
      </c>
      <c r="O11" s="74" t="str">
        <f ca="1" t="shared" si="9"/>
        <v>C2</v>
      </c>
      <c r="P11" s="38">
        <f ca="1" t="shared" si="0"/>
      </c>
      <c r="Q11" s="39" t="str">
        <f t="shared" si="1"/>
        <v>A007A50 mmtonne</v>
      </c>
      <c r="R11" s="40">
        <f>MATCH(Q11,'[2]Pay Items'!$K$1:$K$505,0)</f>
        <v>11</v>
      </c>
      <c r="S11" s="41" t="str">
        <f ca="1" t="shared" si="2"/>
        <v>F0</v>
      </c>
      <c r="T11" s="41" t="str">
        <f ca="1" t="shared" si="3"/>
        <v>C2</v>
      </c>
      <c r="U11" s="41" t="str">
        <f ca="1" t="shared" si="4"/>
        <v>C2</v>
      </c>
    </row>
    <row r="12" spans="1:21" s="67" customFormat="1" ht="37.5" customHeight="1">
      <c r="A12" s="68" t="s">
        <v>34</v>
      </c>
      <c r="B12" s="55" t="s">
        <v>118</v>
      </c>
      <c r="C12" s="56" t="s">
        <v>35</v>
      </c>
      <c r="D12" s="57" t="s">
        <v>211</v>
      </c>
      <c r="E12" s="58" t="s">
        <v>30</v>
      </c>
      <c r="F12" s="59">
        <v>180</v>
      </c>
      <c r="G12" s="60"/>
      <c r="H12" s="61">
        <f>ROUND(G12*F12,2)</f>
        <v>0</v>
      </c>
      <c r="I12" s="62" t="s">
        <v>128</v>
      </c>
      <c r="J12" s="63">
        <f ca="1" t="shared" si="5"/>
      </c>
      <c r="K12" s="64" t="str">
        <f t="shared" si="6"/>
        <v>A010Supplying and Placing Base Course MaterialCW 3110-R15m³</v>
      </c>
      <c r="L12" s="65" t="e">
        <f>MATCH(K12,'[1]Pay Items'!#REF!,0)</f>
        <v>#REF!</v>
      </c>
      <c r="M12" s="66" t="str">
        <f ca="1" t="shared" si="7"/>
        <v>F0</v>
      </c>
      <c r="N12" s="66" t="str">
        <f ca="1" t="shared" si="8"/>
        <v>C2</v>
      </c>
      <c r="O12" s="66" t="str">
        <f ca="1" t="shared" si="9"/>
        <v>C2</v>
      </c>
      <c r="P12" s="38">
        <f ca="1" t="shared" si="0"/>
      </c>
      <c r="Q12" s="39" t="str">
        <f t="shared" si="1"/>
        <v>A010Supplying and Placing Base Course MaterialCW 3110-R15m³</v>
      </c>
      <c r="R12" s="40">
        <f>MATCH(Q12,'[2]Pay Items'!$K$1:$K$505,0)</f>
        <v>20</v>
      </c>
      <c r="S12" s="41" t="str">
        <f ca="1" t="shared" si="2"/>
        <v>F0</v>
      </c>
      <c r="T12" s="41" t="str">
        <f ca="1" t="shared" si="3"/>
        <v>C2</v>
      </c>
      <c r="U12" s="41" t="str">
        <f ca="1" t="shared" si="4"/>
        <v>C2</v>
      </c>
    </row>
    <row r="13" spans="1:21" s="69" customFormat="1" ht="30" customHeight="1">
      <c r="A13" s="54" t="s">
        <v>36</v>
      </c>
      <c r="B13" s="55" t="s">
        <v>261</v>
      </c>
      <c r="C13" s="56" t="s">
        <v>37</v>
      </c>
      <c r="D13" s="57" t="s">
        <v>211</v>
      </c>
      <c r="E13" s="58" t="s">
        <v>31</v>
      </c>
      <c r="F13" s="59">
        <v>1000</v>
      </c>
      <c r="G13" s="60"/>
      <c r="H13" s="61">
        <f>ROUND(G13*F13,2)</f>
        <v>0</v>
      </c>
      <c r="I13" s="62" t="s">
        <v>129</v>
      </c>
      <c r="J13" s="63">
        <f ca="1" t="shared" si="5"/>
      </c>
      <c r="K13" s="64" t="str">
        <f t="shared" si="6"/>
        <v>A012Grading of BoulevardsCW 3110-R15m²</v>
      </c>
      <c r="L13" s="65" t="e">
        <f>MATCH(K13,'[1]Pay Items'!#REF!,0)</f>
        <v>#REF!</v>
      </c>
      <c r="M13" s="66" t="str">
        <f ca="1" t="shared" si="7"/>
        <v>F0</v>
      </c>
      <c r="N13" s="66" t="str">
        <f ca="1" t="shared" si="8"/>
        <v>C2</v>
      </c>
      <c r="O13" s="66" t="str">
        <f ca="1" t="shared" si="9"/>
        <v>C2</v>
      </c>
      <c r="P13" s="38">
        <f ca="1" t="shared" si="0"/>
      </c>
      <c r="Q13" s="39" t="str">
        <f t="shared" si="1"/>
        <v>A012Grading of BoulevardsCW 3110-R15m²</v>
      </c>
      <c r="R13" s="40">
        <f>MATCH(Q13,'[2]Pay Items'!$K$1:$K$505,0)</f>
        <v>23</v>
      </c>
      <c r="S13" s="41" t="str">
        <f ca="1" t="shared" si="2"/>
        <v>F0</v>
      </c>
      <c r="T13" s="41" t="str">
        <f ca="1" t="shared" si="3"/>
        <v>C2</v>
      </c>
      <c r="U13" s="41" t="str">
        <f ca="1" t="shared" si="4"/>
        <v>C2</v>
      </c>
    </row>
    <row r="14" spans="1:21" s="69" customFormat="1" ht="43.5" customHeight="1">
      <c r="A14" s="68" t="s">
        <v>130</v>
      </c>
      <c r="B14" s="55" t="s">
        <v>262</v>
      </c>
      <c r="C14" s="56" t="s">
        <v>132</v>
      </c>
      <c r="D14" s="57" t="s">
        <v>210</v>
      </c>
      <c r="E14" s="58" t="s">
        <v>31</v>
      </c>
      <c r="F14" s="59">
        <v>1970</v>
      </c>
      <c r="G14" s="60"/>
      <c r="H14" s="61">
        <f>ROUND(G14*F14,2)</f>
        <v>0</v>
      </c>
      <c r="I14" s="62"/>
      <c r="J14" s="63">
        <f ca="1" t="shared" si="5"/>
      </c>
      <c r="K14" s="64" t="str">
        <f t="shared" si="6"/>
        <v>A022Separation Geotextile FabricCW 3130-R4m²</v>
      </c>
      <c r="L14" s="65" t="e">
        <f>MATCH(K14,'[1]Pay Items'!#REF!,0)</f>
        <v>#REF!</v>
      </c>
      <c r="M14" s="66" t="str">
        <f ca="1" t="shared" si="7"/>
        <v>F0</v>
      </c>
      <c r="N14" s="66" t="str">
        <f ca="1" t="shared" si="8"/>
        <v>C2</v>
      </c>
      <c r="O14" s="66" t="str">
        <f ca="1" t="shared" si="9"/>
        <v>C2</v>
      </c>
      <c r="P14" s="38">
        <f ca="1" t="shared" si="0"/>
      </c>
      <c r="Q14" s="39" t="str">
        <f t="shared" si="1"/>
        <v>A022Separation Geotextile FabricCW 3130-R4m²</v>
      </c>
      <c r="R14" s="40">
        <f>MATCH(Q14,'[2]Pay Items'!$K$1:$K$505,0)</f>
        <v>34</v>
      </c>
      <c r="S14" s="41" t="str">
        <f ca="1" t="shared" si="2"/>
        <v>F0</v>
      </c>
      <c r="T14" s="41" t="str">
        <f ca="1" t="shared" si="3"/>
        <v>C2</v>
      </c>
      <c r="U14" s="41" t="str">
        <f ca="1" t="shared" si="4"/>
        <v>C2</v>
      </c>
    </row>
    <row r="15" spans="1:21" ht="36" customHeight="1">
      <c r="A15" s="47"/>
      <c r="B15" s="48"/>
      <c r="C15" s="76" t="s">
        <v>20</v>
      </c>
      <c r="D15" s="50"/>
      <c r="E15" s="77"/>
      <c r="F15" s="78"/>
      <c r="G15" s="47"/>
      <c r="H15" s="52"/>
      <c r="I15" s="53"/>
      <c r="J15" s="5"/>
      <c r="K15" s="5"/>
      <c r="L15" s="5"/>
      <c r="M15" s="5"/>
      <c r="N15" s="5"/>
      <c r="O15" s="5"/>
      <c r="P15" s="38" t="str">
        <f ca="1" t="shared" si="0"/>
        <v>LOCKED</v>
      </c>
      <c r="Q15" s="39" t="str">
        <f t="shared" si="1"/>
        <v>ROADWORKS - RENEWALS</v>
      </c>
      <c r="R15" s="40" t="e">
        <f>MATCH(Q15,'[2]Pay Items'!$K$1:$K$505,0)</f>
        <v>#N/A</v>
      </c>
      <c r="S15" s="41" t="str">
        <f ca="1" t="shared" si="2"/>
        <v>F0</v>
      </c>
      <c r="T15" s="41" t="str">
        <f ca="1" t="shared" si="3"/>
        <v>C2</v>
      </c>
      <c r="U15" s="41" t="str">
        <f ca="1" t="shared" si="4"/>
        <v>C2</v>
      </c>
    </row>
    <row r="16" spans="1:21" s="67" customFormat="1" ht="30" customHeight="1">
      <c r="A16" s="79" t="s">
        <v>74</v>
      </c>
      <c r="B16" s="55" t="s">
        <v>121</v>
      </c>
      <c r="C16" s="56" t="s">
        <v>75</v>
      </c>
      <c r="D16" s="57" t="s">
        <v>211</v>
      </c>
      <c r="E16" s="58"/>
      <c r="F16" s="59"/>
      <c r="G16" s="70"/>
      <c r="H16" s="61"/>
      <c r="I16" s="62"/>
      <c r="J16" s="63" t="str">
        <f aca="true" ca="1" t="shared" si="10" ref="J16:J40">IF(CELL("protect",$G16)=1,"LOCKED","")</f>
        <v>LOCKED</v>
      </c>
      <c r="K16" s="64" t="str">
        <f aca="true" t="shared" si="11" ref="K16:K40">CLEAN(CONCATENATE(TRIM($A16),TRIM($C16),TRIM($D16),TRIM($E16)))</f>
        <v>B001Pavement RemovalCW 3110-R15</v>
      </c>
      <c r="L16" s="65" t="e">
        <f>MATCH(K16,'[1]Pay Items'!#REF!,0)</f>
        <v>#REF!</v>
      </c>
      <c r="M16" s="66" t="str">
        <f aca="true" ca="1" t="shared" si="12" ref="M16:M40">CELL("format",$F16)</f>
        <v>F0</v>
      </c>
      <c r="N16" s="66" t="str">
        <f aca="true" ca="1" t="shared" si="13" ref="N16:N40">CELL("format",$G16)</f>
        <v>G</v>
      </c>
      <c r="O16" s="66" t="str">
        <f aca="true" ca="1" t="shared" si="14" ref="O16:O40">CELL("format",$H16)</f>
        <v>C2</v>
      </c>
      <c r="P16" s="38" t="str">
        <f ca="1" t="shared" si="0"/>
        <v>LOCKED</v>
      </c>
      <c r="Q16" s="39" t="str">
        <f t="shared" si="1"/>
        <v>B001Pavement RemovalCW 3110-R15</v>
      </c>
      <c r="R16" s="40">
        <f>MATCH(Q16,'[2]Pay Items'!$K$1:$K$505,0)</f>
        <v>50</v>
      </c>
      <c r="S16" s="41" t="str">
        <f ca="1" t="shared" si="2"/>
        <v>F0</v>
      </c>
      <c r="T16" s="41" t="str">
        <f ca="1" t="shared" si="3"/>
        <v>G</v>
      </c>
      <c r="U16" s="41" t="str">
        <f ca="1" t="shared" si="4"/>
        <v>C2</v>
      </c>
    </row>
    <row r="17" spans="1:21" s="69" customFormat="1" ht="30" customHeight="1">
      <c r="A17" s="79" t="s">
        <v>76</v>
      </c>
      <c r="B17" s="71" t="s">
        <v>32</v>
      </c>
      <c r="C17" s="56" t="s">
        <v>77</v>
      </c>
      <c r="D17" s="57" t="s">
        <v>2</v>
      </c>
      <c r="E17" s="58" t="s">
        <v>31</v>
      </c>
      <c r="F17" s="59">
        <v>1970</v>
      </c>
      <c r="G17" s="60"/>
      <c r="H17" s="61">
        <f>ROUND(G17*F17,2)</f>
        <v>0</v>
      </c>
      <c r="I17" s="62"/>
      <c r="J17" s="63">
        <f ca="1" t="shared" si="10"/>
      </c>
      <c r="K17" s="64" t="str">
        <f t="shared" si="11"/>
        <v>B002Concrete Pavementm²</v>
      </c>
      <c r="L17" s="65" t="e">
        <f>MATCH(K17,'[1]Pay Items'!#REF!,0)</f>
        <v>#REF!</v>
      </c>
      <c r="M17" s="66" t="str">
        <f ca="1" t="shared" si="12"/>
        <v>F0</v>
      </c>
      <c r="N17" s="66" t="str">
        <f ca="1" t="shared" si="13"/>
        <v>C2</v>
      </c>
      <c r="O17" s="66" t="str">
        <f ca="1" t="shared" si="14"/>
        <v>C2</v>
      </c>
      <c r="P17" s="38">
        <f ca="1" t="shared" si="0"/>
      </c>
      <c r="Q17" s="39" t="str">
        <f t="shared" si="1"/>
        <v>B002Concrete Pavementm²</v>
      </c>
      <c r="R17" s="40">
        <f>MATCH(Q17,'[2]Pay Items'!$K$1:$K$505,0)</f>
        <v>51</v>
      </c>
      <c r="S17" s="41" t="str">
        <f ca="1" t="shared" si="2"/>
        <v>F0</v>
      </c>
      <c r="T17" s="41" t="str">
        <f ca="1" t="shared" si="3"/>
        <v>C2</v>
      </c>
      <c r="U17" s="41" t="str">
        <f ca="1" t="shared" si="4"/>
        <v>C2</v>
      </c>
    </row>
    <row r="18" spans="1:21" s="69" customFormat="1" ht="30" customHeight="1">
      <c r="A18" s="79" t="s">
        <v>218</v>
      </c>
      <c r="B18" s="55" t="s">
        <v>263</v>
      </c>
      <c r="C18" s="56" t="s">
        <v>220</v>
      </c>
      <c r="D18" s="57" t="s">
        <v>212</v>
      </c>
      <c r="E18" s="58"/>
      <c r="F18" s="59"/>
      <c r="G18" s="70"/>
      <c r="H18" s="61"/>
      <c r="I18" s="62"/>
      <c r="J18" s="63" t="str">
        <f ca="1" t="shared" si="10"/>
        <v>LOCKED</v>
      </c>
      <c r="K18" s="64" t="str">
        <f t="shared" si="11"/>
        <v>B017Partial Slab PatchesCW 3230-R7</v>
      </c>
      <c r="L18" s="65" t="e">
        <f>MATCH(K18,'[1]Pay Items'!#REF!,0)</f>
        <v>#REF!</v>
      </c>
      <c r="M18" s="66" t="str">
        <f ca="1" t="shared" si="12"/>
        <v>F0</v>
      </c>
      <c r="N18" s="66" t="str">
        <f ca="1" t="shared" si="13"/>
        <v>G</v>
      </c>
      <c r="O18" s="66" t="str">
        <f ca="1" t="shared" si="14"/>
        <v>C2</v>
      </c>
      <c r="P18" s="38" t="str">
        <f ca="1" t="shared" si="0"/>
        <v>LOCKED</v>
      </c>
      <c r="Q18" s="39" t="str">
        <f t="shared" si="1"/>
        <v>B017Partial Slab PatchesCW 3230-R7</v>
      </c>
      <c r="R18" s="40">
        <f>MATCH(Q18,'[2]Pay Items'!$K$1:$K$505,0)</f>
        <v>66</v>
      </c>
      <c r="S18" s="41" t="str">
        <f ca="1" t="shared" si="2"/>
        <v>F0</v>
      </c>
      <c r="T18" s="41" t="str">
        <f ca="1" t="shared" si="3"/>
        <v>G</v>
      </c>
      <c r="U18" s="41" t="str">
        <f ca="1" t="shared" si="4"/>
        <v>C2</v>
      </c>
    </row>
    <row r="19" spans="1:21" s="69" customFormat="1" ht="43.5" customHeight="1">
      <c r="A19" s="79" t="s">
        <v>368</v>
      </c>
      <c r="B19" s="71" t="s">
        <v>32</v>
      </c>
      <c r="C19" s="56" t="s">
        <v>369</v>
      </c>
      <c r="D19" s="57" t="s">
        <v>2</v>
      </c>
      <c r="E19" s="58" t="s">
        <v>31</v>
      </c>
      <c r="F19" s="59">
        <v>26</v>
      </c>
      <c r="G19" s="60"/>
      <c r="H19" s="61">
        <f>ROUND(G19*F19,2)</f>
        <v>0</v>
      </c>
      <c r="I19" s="62"/>
      <c r="J19" s="63">
        <f ca="1" t="shared" si="10"/>
      </c>
      <c r="K19" s="64" t="str">
        <f t="shared" si="11"/>
        <v>B031150 mm Concrete Pavement (Type B)m²</v>
      </c>
      <c r="L19" s="65" t="e">
        <f>MATCH(K19,'[1]Pay Items'!#REF!,0)</f>
        <v>#REF!</v>
      </c>
      <c r="M19" s="66" t="str">
        <f ca="1" t="shared" si="12"/>
        <v>F0</v>
      </c>
      <c r="N19" s="66" t="str">
        <f ca="1" t="shared" si="13"/>
        <v>C2</v>
      </c>
      <c r="O19" s="66" t="str">
        <f ca="1" t="shared" si="14"/>
        <v>C2</v>
      </c>
      <c r="P19" s="38">
        <f ca="1" t="shared" si="0"/>
      </c>
      <c r="Q19" s="39" t="str">
        <f t="shared" si="1"/>
        <v>B031150 mm Concrete Pavement (Type B)m²</v>
      </c>
      <c r="R19" s="40">
        <f>MATCH(Q19,'[2]Pay Items'!$K$1:$K$505,0)</f>
        <v>80</v>
      </c>
      <c r="S19" s="41" t="str">
        <f ca="1" t="shared" si="2"/>
        <v>F0</v>
      </c>
      <c r="T19" s="41" t="str">
        <f ca="1" t="shared" si="3"/>
        <v>C2</v>
      </c>
      <c r="U19" s="41" t="str">
        <f ca="1" t="shared" si="4"/>
        <v>C2</v>
      </c>
    </row>
    <row r="20" spans="1:21" s="69" customFormat="1" ht="30" customHeight="1">
      <c r="A20" s="79" t="s">
        <v>40</v>
      </c>
      <c r="B20" s="55" t="s">
        <v>127</v>
      </c>
      <c r="C20" s="56" t="s">
        <v>41</v>
      </c>
      <c r="D20" s="57" t="s">
        <v>212</v>
      </c>
      <c r="E20" s="58"/>
      <c r="F20" s="59"/>
      <c r="G20" s="70"/>
      <c r="H20" s="61"/>
      <c r="I20" s="62"/>
      <c r="J20" s="63" t="str">
        <f ca="1" t="shared" si="10"/>
        <v>LOCKED</v>
      </c>
      <c r="K20" s="64" t="str">
        <f t="shared" si="11"/>
        <v>B094Drilled DowelsCW 3230-R7</v>
      </c>
      <c r="L20" s="65" t="e">
        <f>MATCH(K20,'[1]Pay Items'!#REF!,0)</f>
        <v>#REF!</v>
      </c>
      <c r="M20" s="66" t="str">
        <f ca="1" t="shared" si="12"/>
        <v>F0</v>
      </c>
      <c r="N20" s="66" t="str">
        <f ca="1" t="shared" si="13"/>
        <v>G</v>
      </c>
      <c r="O20" s="66" t="str">
        <f ca="1" t="shared" si="14"/>
        <v>C2</v>
      </c>
      <c r="P20" s="38" t="str">
        <f ca="1" t="shared" si="0"/>
        <v>LOCKED</v>
      </c>
      <c r="Q20" s="39" t="str">
        <f t="shared" si="1"/>
        <v>B094Drilled DowelsCW 3230-R7</v>
      </c>
      <c r="R20" s="40">
        <f>MATCH(Q20,'[2]Pay Items'!$K$1:$K$505,0)</f>
        <v>145</v>
      </c>
      <c r="S20" s="41" t="str">
        <f ca="1" t="shared" si="2"/>
        <v>F0</v>
      </c>
      <c r="T20" s="41" t="str">
        <f ca="1" t="shared" si="3"/>
        <v>G</v>
      </c>
      <c r="U20" s="41" t="str">
        <f ca="1" t="shared" si="4"/>
        <v>C2</v>
      </c>
    </row>
    <row r="21" spans="1:21" s="69" customFormat="1" ht="30" customHeight="1">
      <c r="A21" s="79" t="s">
        <v>42</v>
      </c>
      <c r="B21" s="71" t="s">
        <v>32</v>
      </c>
      <c r="C21" s="56" t="s">
        <v>43</v>
      </c>
      <c r="D21" s="57" t="s">
        <v>2</v>
      </c>
      <c r="E21" s="58" t="s">
        <v>38</v>
      </c>
      <c r="F21" s="59">
        <v>50</v>
      </c>
      <c r="G21" s="60"/>
      <c r="H21" s="61">
        <f>ROUND(G21*F21,2)</f>
        <v>0</v>
      </c>
      <c r="I21" s="62"/>
      <c r="J21" s="63">
        <f ca="1" t="shared" si="10"/>
      </c>
      <c r="K21" s="64" t="str">
        <f t="shared" si="11"/>
        <v>B09519.1 mm Diametereach</v>
      </c>
      <c r="L21" s="65" t="e">
        <f>MATCH(K21,'[1]Pay Items'!#REF!,0)</f>
        <v>#REF!</v>
      </c>
      <c r="M21" s="66" t="str">
        <f ca="1" t="shared" si="12"/>
        <v>F0</v>
      </c>
      <c r="N21" s="66" t="str">
        <f ca="1" t="shared" si="13"/>
        <v>C2</v>
      </c>
      <c r="O21" s="66" t="str">
        <f ca="1" t="shared" si="14"/>
        <v>C2</v>
      </c>
      <c r="P21" s="38">
        <f ca="1" t="shared" si="0"/>
      </c>
      <c r="Q21" s="39" t="str">
        <f t="shared" si="1"/>
        <v>B09519.1 mm Diametereach</v>
      </c>
      <c r="R21" s="40">
        <f>MATCH(Q21,'[2]Pay Items'!$K$1:$K$505,0)</f>
        <v>146</v>
      </c>
      <c r="S21" s="41" t="str">
        <f ca="1" t="shared" si="2"/>
        <v>F0</v>
      </c>
      <c r="T21" s="41" t="str">
        <f ca="1" t="shared" si="3"/>
        <v>C2</v>
      </c>
      <c r="U21" s="41" t="str">
        <f ca="1" t="shared" si="4"/>
        <v>C2</v>
      </c>
    </row>
    <row r="22" spans="1:21" s="69" customFormat="1" ht="30" customHeight="1">
      <c r="A22" s="79" t="s">
        <v>44</v>
      </c>
      <c r="B22" s="55" t="s">
        <v>264</v>
      </c>
      <c r="C22" s="56" t="s">
        <v>45</v>
      </c>
      <c r="D22" s="57" t="s">
        <v>212</v>
      </c>
      <c r="E22" s="58"/>
      <c r="F22" s="59"/>
      <c r="G22" s="70"/>
      <c r="H22" s="61"/>
      <c r="I22" s="62"/>
      <c r="J22" s="63" t="str">
        <f ca="1" t="shared" si="10"/>
        <v>LOCKED</v>
      </c>
      <c r="K22" s="64" t="str">
        <f t="shared" si="11"/>
        <v>B097Drilled Tie BarsCW 3230-R7</v>
      </c>
      <c r="L22" s="65" t="e">
        <f>MATCH(K22,'[1]Pay Items'!#REF!,0)</f>
        <v>#REF!</v>
      </c>
      <c r="M22" s="66" t="str">
        <f ca="1" t="shared" si="12"/>
        <v>F0</v>
      </c>
      <c r="N22" s="66" t="str">
        <f ca="1" t="shared" si="13"/>
        <v>G</v>
      </c>
      <c r="O22" s="66" t="str">
        <f ca="1" t="shared" si="14"/>
        <v>C2</v>
      </c>
      <c r="P22" s="38" t="str">
        <f ca="1" t="shared" si="0"/>
        <v>LOCKED</v>
      </c>
      <c r="Q22" s="39" t="str">
        <f t="shared" si="1"/>
        <v>B097Drilled Tie BarsCW 3230-R7</v>
      </c>
      <c r="R22" s="40">
        <f>MATCH(Q22,'[2]Pay Items'!$K$1:$K$505,0)</f>
        <v>148</v>
      </c>
      <c r="S22" s="41" t="str">
        <f ca="1" t="shared" si="2"/>
        <v>F0</v>
      </c>
      <c r="T22" s="41" t="str">
        <f ca="1" t="shared" si="3"/>
        <v>G</v>
      </c>
      <c r="U22" s="41" t="str">
        <f ca="1" t="shared" si="4"/>
        <v>C2</v>
      </c>
    </row>
    <row r="23" spans="1:21" s="69" customFormat="1" ht="30" customHeight="1">
      <c r="A23" s="79" t="s">
        <v>46</v>
      </c>
      <c r="B23" s="71" t="s">
        <v>32</v>
      </c>
      <c r="C23" s="56" t="s">
        <v>47</v>
      </c>
      <c r="D23" s="57" t="s">
        <v>2</v>
      </c>
      <c r="E23" s="58" t="s">
        <v>38</v>
      </c>
      <c r="F23" s="59">
        <v>65</v>
      </c>
      <c r="G23" s="60"/>
      <c r="H23" s="61">
        <f>ROUND(G23*F23,2)</f>
        <v>0</v>
      </c>
      <c r="I23" s="62"/>
      <c r="J23" s="63">
        <f ca="1" t="shared" si="10"/>
      </c>
      <c r="K23" s="64" t="str">
        <f t="shared" si="11"/>
        <v>B09820 M Deformed Tie Bareach</v>
      </c>
      <c r="L23" s="65" t="e">
        <f>MATCH(K23,'[1]Pay Items'!#REF!,0)</f>
        <v>#REF!</v>
      </c>
      <c r="M23" s="66" t="str">
        <f ca="1" t="shared" si="12"/>
        <v>F0</v>
      </c>
      <c r="N23" s="66" t="str">
        <f ca="1" t="shared" si="13"/>
        <v>C2</v>
      </c>
      <c r="O23" s="66" t="str">
        <f ca="1" t="shared" si="14"/>
        <v>C2</v>
      </c>
      <c r="P23" s="38">
        <f ca="1" t="shared" si="0"/>
      </c>
      <c r="Q23" s="39" t="str">
        <f t="shared" si="1"/>
        <v>B09820 M Deformed Tie Bareach</v>
      </c>
      <c r="R23" s="40">
        <f>MATCH(Q23,'[2]Pay Items'!$K$1:$K$505,0)</f>
        <v>149</v>
      </c>
      <c r="S23" s="41" t="str">
        <f ca="1" t="shared" si="2"/>
        <v>F0</v>
      </c>
      <c r="T23" s="41" t="str">
        <f ca="1" t="shared" si="3"/>
        <v>C2</v>
      </c>
      <c r="U23" s="41" t="str">
        <f ca="1" t="shared" si="4"/>
        <v>C2</v>
      </c>
    </row>
    <row r="24" spans="1:21" s="67" customFormat="1" ht="43.5" customHeight="1">
      <c r="A24" s="79" t="s">
        <v>133</v>
      </c>
      <c r="B24" s="55" t="s">
        <v>265</v>
      </c>
      <c r="C24" s="56" t="s">
        <v>134</v>
      </c>
      <c r="D24" s="57" t="s">
        <v>213</v>
      </c>
      <c r="E24" s="58"/>
      <c r="F24" s="59"/>
      <c r="G24" s="70"/>
      <c r="H24" s="61"/>
      <c r="I24" s="62"/>
      <c r="J24" s="63" t="str">
        <f ca="1" t="shared" si="10"/>
        <v>LOCKED</v>
      </c>
      <c r="K24" s="64" t="str">
        <f t="shared" si="11"/>
        <v>B100rMiscellaneous Concrete Slab RemovalCW 3235-R9</v>
      </c>
      <c r="L24" s="65" t="e">
        <f>MATCH(K24,'[1]Pay Items'!#REF!,0)</f>
        <v>#REF!</v>
      </c>
      <c r="M24" s="66" t="str">
        <f ca="1" t="shared" si="12"/>
        <v>F0</v>
      </c>
      <c r="N24" s="66" t="str">
        <f ca="1" t="shared" si="13"/>
        <v>G</v>
      </c>
      <c r="O24" s="66" t="str">
        <f ca="1" t="shared" si="14"/>
        <v>C2</v>
      </c>
      <c r="P24" s="38" t="str">
        <f ca="1" t="shared" si="0"/>
        <v>LOCKED</v>
      </c>
      <c r="Q24" s="39" t="str">
        <f t="shared" si="1"/>
        <v>B100rMiscellaneous Concrete Slab RemovalCW 3235-R9</v>
      </c>
      <c r="R24" s="40">
        <f>MATCH(Q24,'[2]Pay Items'!$K$1:$K$505,0)</f>
        <v>151</v>
      </c>
      <c r="S24" s="41" t="str">
        <f ca="1" t="shared" si="2"/>
        <v>F0</v>
      </c>
      <c r="T24" s="41" t="str">
        <f ca="1" t="shared" si="3"/>
        <v>G</v>
      </c>
      <c r="U24" s="41" t="str">
        <f ca="1" t="shared" si="4"/>
        <v>C2</v>
      </c>
    </row>
    <row r="25" spans="1:21" s="69" customFormat="1" ht="30" customHeight="1">
      <c r="A25" s="79" t="s">
        <v>135</v>
      </c>
      <c r="B25" s="71" t="s">
        <v>32</v>
      </c>
      <c r="C25" s="56" t="s">
        <v>136</v>
      </c>
      <c r="D25" s="57" t="s">
        <v>2</v>
      </c>
      <c r="E25" s="58" t="s">
        <v>31</v>
      </c>
      <c r="F25" s="59">
        <v>355</v>
      </c>
      <c r="G25" s="60"/>
      <c r="H25" s="61">
        <f>ROUND(G25*F25,2)</f>
        <v>0</v>
      </c>
      <c r="I25" s="62"/>
      <c r="J25" s="63">
        <f ca="1" t="shared" si="10"/>
      </c>
      <c r="K25" s="64" t="str">
        <f t="shared" si="11"/>
        <v>B104r100 mm Sidewalkm²</v>
      </c>
      <c r="L25" s="65" t="e">
        <f>MATCH(K25,'[1]Pay Items'!#REF!,0)</f>
        <v>#REF!</v>
      </c>
      <c r="M25" s="66" t="str">
        <f ca="1" t="shared" si="12"/>
        <v>F0</v>
      </c>
      <c r="N25" s="66" t="str">
        <f ca="1" t="shared" si="13"/>
        <v>C2</v>
      </c>
      <c r="O25" s="66" t="str">
        <f ca="1" t="shared" si="14"/>
        <v>C2</v>
      </c>
      <c r="P25" s="38">
        <f ca="1" t="shared" si="0"/>
      </c>
      <c r="Q25" s="39" t="str">
        <f t="shared" si="1"/>
        <v>B104r100 mm Sidewalkm²</v>
      </c>
      <c r="R25" s="40">
        <f>MATCH(Q25,'[2]Pay Items'!$K$1:$K$505,0)</f>
        <v>155</v>
      </c>
      <c r="S25" s="41" t="str">
        <f ca="1" t="shared" si="2"/>
        <v>F0</v>
      </c>
      <c r="T25" s="41" t="str">
        <f ca="1" t="shared" si="3"/>
        <v>C2</v>
      </c>
      <c r="U25" s="41" t="str">
        <f ca="1" t="shared" si="4"/>
        <v>C2</v>
      </c>
    </row>
    <row r="26" spans="1:21" s="67" customFormat="1" ht="43.5" customHeight="1">
      <c r="A26" s="79" t="s">
        <v>137</v>
      </c>
      <c r="B26" s="55" t="s">
        <v>410</v>
      </c>
      <c r="C26" s="56" t="s">
        <v>48</v>
      </c>
      <c r="D26" s="57" t="s">
        <v>213</v>
      </c>
      <c r="E26" s="58"/>
      <c r="F26" s="59"/>
      <c r="G26" s="70"/>
      <c r="H26" s="61"/>
      <c r="I26" s="62"/>
      <c r="J26" s="63" t="str">
        <f ca="1" t="shared" si="10"/>
        <v>LOCKED</v>
      </c>
      <c r="K26" s="64" t="str">
        <f t="shared" si="11"/>
        <v>B114rlMiscellaneous Concrete Slab RenewalCW 3235-R9</v>
      </c>
      <c r="L26" s="65" t="e">
        <f>MATCH(K26,'[1]Pay Items'!#REF!,0)</f>
        <v>#REF!</v>
      </c>
      <c r="M26" s="66" t="str">
        <f ca="1" t="shared" si="12"/>
        <v>F0</v>
      </c>
      <c r="N26" s="66" t="str">
        <f ca="1" t="shared" si="13"/>
        <v>G</v>
      </c>
      <c r="O26" s="66" t="str">
        <f ca="1" t="shared" si="14"/>
        <v>C2</v>
      </c>
      <c r="P26" s="38" t="str">
        <f ca="1" t="shared" si="0"/>
        <v>LOCKED</v>
      </c>
      <c r="Q26" s="39" t="str">
        <f t="shared" si="1"/>
        <v>B114rlMiscellaneous Concrete Slab RenewalCW 3235-R9</v>
      </c>
      <c r="R26" s="40">
        <f>MATCH(Q26,'[2]Pay Items'!$K$1:$K$505,0)</f>
        <v>167</v>
      </c>
      <c r="S26" s="41" t="str">
        <f ca="1" t="shared" si="2"/>
        <v>F0</v>
      </c>
      <c r="T26" s="41" t="str">
        <f ca="1" t="shared" si="3"/>
        <v>G</v>
      </c>
      <c r="U26" s="41" t="str">
        <f ca="1" t="shared" si="4"/>
        <v>C2</v>
      </c>
    </row>
    <row r="27" spans="1:21" s="69" customFormat="1" ht="30" customHeight="1">
      <c r="A27" s="79" t="s">
        <v>138</v>
      </c>
      <c r="B27" s="71" t="s">
        <v>32</v>
      </c>
      <c r="C27" s="56" t="s">
        <v>136</v>
      </c>
      <c r="D27" s="57" t="s">
        <v>49</v>
      </c>
      <c r="E27" s="58"/>
      <c r="F27" s="59"/>
      <c r="G27" s="70"/>
      <c r="H27" s="61"/>
      <c r="I27" s="62"/>
      <c r="J27" s="63" t="str">
        <f ca="1" t="shared" si="10"/>
        <v>LOCKED</v>
      </c>
      <c r="K27" s="64" t="str">
        <f t="shared" si="11"/>
        <v>B118rl100 mm SidewalkSD-228A</v>
      </c>
      <c r="L27" s="65" t="e">
        <f>MATCH(K27,'[1]Pay Items'!#REF!,0)</f>
        <v>#REF!</v>
      </c>
      <c r="M27" s="66" t="str">
        <f ca="1" t="shared" si="12"/>
        <v>F0</v>
      </c>
      <c r="N27" s="66" t="str">
        <f ca="1" t="shared" si="13"/>
        <v>G</v>
      </c>
      <c r="O27" s="66" t="str">
        <f ca="1" t="shared" si="14"/>
        <v>C2</v>
      </c>
      <c r="P27" s="38" t="str">
        <f ca="1" t="shared" si="0"/>
        <v>LOCKED</v>
      </c>
      <c r="Q27" s="39" t="str">
        <f t="shared" si="1"/>
        <v>B118rl100 mm SidewalkSD-228A</v>
      </c>
      <c r="R27" s="40">
        <f>MATCH(Q27,'[2]Pay Items'!$K$1:$K$505,0)</f>
        <v>171</v>
      </c>
      <c r="S27" s="41" t="str">
        <f ca="1" t="shared" si="2"/>
        <v>F0</v>
      </c>
      <c r="T27" s="41" t="str">
        <f ca="1" t="shared" si="3"/>
        <v>G</v>
      </c>
      <c r="U27" s="41" t="str">
        <f ca="1" t="shared" si="4"/>
        <v>C2</v>
      </c>
    </row>
    <row r="28" spans="1:21" s="69" customFormat="1" ht="30" customHeight="1">
      <c r="A28" s="79" t="s">
        <v>139</v>
      </c>
      <c r="B28" s="80" t="s">
        <v>140</v>
      </c>
      <c r="C28" s="56" t="s">
        <v>141</v>
      </c>
      <c r="D28" s="57"/>
      <c r="E28" s="58" t="s">
        <v>31</v>
      </c>
      <c r="F28" s="59">
        <v>10</v>
      </c>
      <c r="G28" s="60"/>
      <c r="H28" s="61">
        <f>ROUND(G28*F28,2)</f>
        <v>0</v>
      </c>
      <c r="I28" s="81"/>
      <c r="J28" s="63">
        <f ca="1" t="shared" si="10"/>
      </c>
      <c r="K28" s="64" t="str">
        <f t="shared" si="11"/>
        <v>B119rlLess than 5 sq.m.m²</v>
      </c>
      <c r="L28" s="65" t="e">
        <f>MATCH(K28,'[1]Pay Items'!#REF!,0)</f>
        <v>#REF!</v>
      </c>
      <c r="M28" s="66" t="str">
        <f ca="1" t="shared" si="12"/>
        <v>F0</v>
      </c>
      <c r="N28" s="66" t="str">
        <f ca="1" t="shared" si="13"/>
        <v>C2</v>
      </c>
      <c r="O28" s="66" t="str">
        <f ca="1" t="shared" si="14"/>
        <v>C2</v>
      </c>
      <c r="P28" s="38">
        <f ca="1" t="shared" si="0"/>
      </c>
      <c r="Q28" s="39" t="str">
        <f t="shared" si="1"/>
        <v>B119rlLess than 5 sq.m.m²</v>
      </c>
      <c r="R28" s="40">
        <f>MATCH(Q28,'[2]Pay Items'!$K$1:$K$505,0)</f>
        <v>172</v>
      </c>
      <c r="S28" s="41" t="str">
        <f ca="1" t="shared" si="2"/>
        <v>F0</v>
      </c>
      <c r="T28" s="41" t="str">
        <f ca="1" t="shared" si="3"/>
        <v>C2</v>
      </c>
      <c r="U28" s="41" t="str">
        <f ca="1" t="shared" si="4"/>
        <v>C2</v>
      </c>
    </row>
    <row r="29" spans="1:21" s="69" customFormat="1" ht="30" customHeight="1">
      <c r="A29" s="79" t="s">
        <v>142</v>
      </c>
      <c r="B29" s="80" t="s">
        <v>143</v>
      </c>
      <c r="C29" s="56" t="s">
        <v>144</v>
      </c>
      <c r="D29" s="57"/>
      <c r="E29" s="58" t="s">
        <v>31</v>
      </c>
      <c r="F29" s="59">
        <v>30</v>
      </c>
      <c r="G29" s="60"/>
      <c r="H29" s="61">
        <f>ROUND(G29*F29,2)</f>
        <v>0</v>
      </c>
      <c r="I29" s="62"/>
      <c r="J29" s="63">
        <f ca="1" t="shared" si="10"/>
      </c>
      <c r="K29" s="64" t="str">
        <f t="shared" si="11"/>
        <v>B120rl5 sq.m. to 20 sq.m.m²</v>
      </c>
      <c r="L29" s="65" t="e">
        <f>MATCH(K29,'[1]Pay Items'!#REF!,0)</f>
        <v>#REF!</v>
      </c>
      <c r="M29" s="66" t="str">
        <f ca="1" t="shared" si="12"/>
        <v>F0</v>
      </c>
      <c r="N29" s="66" t="str">
        <f ca="1" t="shared" si="13"/>
        <v>C2</v>
      </c>
      <c r="O29" s="66" t="str">
        <f ca="1" t="shared" si="14"/>
        <v>C2</v>
      </c>
      <c r="P29" s="38">
        <f ca="1" t="shared" si="0"/>
      </c>
      <c r="Q29" s="39" t="str">
        <f t="shared" si="1"/>
        <v>B120rl5 sq.m. to 20 sq.m.m²</v>
      </c>
      <c r="R29" s="40">
        <f>MATCH(Q29,'[2]Pay Items'!$K$1:$K$505,0)</f>
        <v>173</v>
      </c>
      <c r="S29" s="41" t="str">
        <f ca="1" t="shared" si="2"/>
        <v>F0</v>
      </c>
      <c r="T29" s="41" t="str">
        <f ca="1" t="shared" si="3"/>
        <v>C2</v>
      </c>
      <c r="U29" s="41" t="str">
        <f ca="1" t="shared" si="4"/>
        <v>C2</v>
      </c>
    </row>
    <row r="30" spans="1:21" s="69" customFormat="1" ht="30" customHeight="1">
      <c r="A30" s="82" t="s">
        <v>145</v>
      </c>
      <c r="B30" s="83" t="s">
        <v>146</v>
      </c>
      <c r="C30" s="84" t="s">
        <v>147</v>
      </c>
      <c r="D30" s="85" t="s">
        <v>2</v>
      </c>
      <c r="E30" s="86" t="s">
        <v>31</v>
      </c>
      <c r="F30" s="87">
        <v>110</v>
      </c>
      <c r="G30" s="88"/>
      <c r="H30" s="61">
        <f>ROUND(G30*F30,2)</f>
        <v>0</v>
      </c>
      <c r="I30" s="89"/>
      <c r="J30" s="63">
        <f ca="1" t="shared" si="10"/>
      </c>
      <c r="K30" s="64" t="str">
        <f t="shared" si="11"/>
        <v>B121rlGreater than 20 sq.m.m²</v>
      </c>
      <c r="L30" s="65" t="e">
        <f>MATCH(K30,'[1]Pay Items'!#REF!,0)</f>
        <v>#REF!</v>
      </c>
      <c r="M30" s="66" t="str">
        <f ca="1" t="shared" si="12"/>
        <v>F0</v>
      </c>
      <c r="N30" s="66" t="str">
        <f ca="1" t="shared" si="13"/>
        <v>C2</v>
      </c>
      <c r="O30" s="66" t="str">
        <f ca="1" t="shared" si="14"/>
        <v>C2</v>
      </c>
      <c r="P30" s="38">
        <f ca="1" t="shared" si="0"/>
      </c>
      <c r="Q30" s="39" t="str">
        <f t="shared" si="1"/>
        <v>B121rlGreater than 20 sq.m.m²</v>
      </c>
      <c r="R30" s="40">
        <f>MATCH(Q30,'[2]Pay Items'!$K$1:$K$505,0)</f>
        <v>174</v>
      </c>
      <c r="S30" s="41" t="str">
        <f ca="1" t="shared" si="2"/>
        <v>F0</v>
      </c>
      <c r="T30" s="41" t="str">
        <f ca="1" t="shared" si="3"/>
        <v>C2</v>
      </c>
      <c r="U30" s="41" t="str">
        <f ca="1" t="shared" si="4"/>
        <v>C2</v>
      </c>
    </row>
    <row r="31" spans="1:21" s="69" customFormat="1" ht="30" customHeight="1">
      <c r="A31" s="168" t="s">
        <v>150</v>
      </c>
      <c r="B31" s="169" t="s">
        <v>411</v>
      </c>
      <c r="C31" s="170" t="s">
        <v>51</v>
      </c>
      <c r="D31" s="171" t="s">
        <v>426</v>
      </c>
      <c r="E31" s="172"/>
      <c r="F31" s="173"/>
      <c r="G31" s="174"/>
      <c r="H31" s="175"/>
      <c r="I31" s="176"/>
      <c r="J31" s="63"/>
      <c r="K31" s="64"/>
      <c r="L31" s="65"/>
      <c r="M31" s="66"/>
      <c r="N31" s="66"/>
      <c r="O31" s="66"/>
      <c r="P31" s="38"/>
      <c r="Q31" s="39"/>
      <c r="R31" s="40"/>
      <c r="S31" s="41"/>
      <c r="T31" s="41"/>
      <c r="U31" s="41"/>
    </row>
    <row r="32" spans="1:21" s="69" customFormat="1" ht="30" customHeight="1">
      <c r="A32" s="168" t="s">
        <v>231</v>
      </c>
      <c r="B32" s="177" t="s">
        <v>32</v>
      </c>
      <c r="C32" s="170" t="s">
        <v>433</v>
      </c>
      <c r="D32" s="171" t="s">
        <v>154</v>
      </c>
      <c r="E32" s="172" t="s">
        <v>50</v>
      </c>
      <c r="F32" s="183">
        <v>20</v>
      </c>
      <c r="G32" s="178"/>
      <c r="H32" s="175">
        <f>ROUND(G32*F32,2)</f>
        <v>0</v>
      </c>
      <c r="I32" s="176" t="s">
        <v>232</v>
      </c>
      <c r="J32" s="63"/>
      <c r="K32" s="64"/>
      <c r="L32" s="65"/>
      <c r="M32" s="66"/>
      <c r="N32" s="66"/>
      <c r="O32" s="66"/>
      <c r="P32" s="38"/>
      <c r="Q32" s="39"/>
      <c r="R32" s="40"/>
      <c r="S32" s="41"/>
      <c r="T32" s="41"/>
      <c r="U32" s="41"/>
    </row>
    <row r="33" spans="1:21" s="69" customFormat="1" ht="43.5" customHeight="1">
      <c r="A33" s="79" t="s">
        <v>52</v>
      </c>
      <c r="B33" s="55" t="s">
        <v>412</v>
      </c>
      <c r="C33" s="56" t="s">
        <v>53</v>
      </c>
      <c r="D33" s="57" t="s">
        <v>158</v>
      </c>
      <c r="E33" s="58" t="s">
        <v>31</v>
      </c>
      <c r="F33" s="59">
        <v>40</v>
      </c>
      <c r="G33" s="60"/>
      <c r="H33" s="61">
        <f>ROUND(G33*F33,2)</f>
        <v>0</v>
      </c>
      <c r="I33" s="62"/>
      <c r="J33" s="63">
        <f ca="1" t="shared" si="10"/>
      </c>
      <c r="K33" s="64" t="str">
        <f t="shared" si="11"/>
        <v>B189Regrading Existing Interlocking Paving StonesCW 3330-R5m²</v>
      </c>
      <c r="L33" s="65" t="e">
        <f>MATCH(K33,'[1]Pay Items'!#REF!,0)</f>
        <v>#REF!</v>
      </c>
      <c r="M33" s="66" t="str">
        <f ca="1" t="shared" si="12"/>
        <v>F0</v>
      </c>
      <c r="N33" s="66" t="str">
        <f ca="1" t="shared" si="13"/>
        <v>C2</v>
      </c>
      <c r="O33" s="66" t="str">
        <f ca="1" t="shared" si="14"/>
        <v>C2</v>
      </c>
      <c r="P33" s="38">
        <f ca="1" t="shared" si="0"/>
      </c>
      <c r="Q33" s="39" t="str">
        <f t="shared" si="1"/>
        <v>B189Regrading Existing Interlocking Paving StonesCW 3330-R5m²</v>
      </c>
      <c r="R33" s="40">
        <f>MATCH(Q33,'[2]Pay Items'!$K$1:$K$505,0)</f>
        <v>257</v>
      </c>
      <c r="S33" s="41" t="str">
        <f ca="1" t="shared" si="2"/>
        <v>F0</v>
      </c>
      <c r="T33" s="41" t="str">
        <f ca="1" t="shared" si="3"/>
        <v>C2</v>
      </c>
      <c r="U33" s="41" t="str">
        <f ca="1" t="shared" si="4"/>
        <v>C2</v>
      </c>
    </row>
    <row r="34" spans="1:21" s="69" customFormat="1" ht="43.5" customHeight="1">
      <c r="A34" s="79" t="s">
        <v>54</v>
      </c>
      <c r="B34" s="55" t="s">
        <v>376</v>
      </c>
      <c r="C34" s="56" t="s">
        <v>55</v>
      </c>
      <c r="D34" s="57" t="s">
        <v>214</v>
      </c>
      <c r="E34" s="90"/>
      <c r="F34" s="59"/>
      <c r="G34" s="70"/>
      <c r="H34" s="61"/>
      <c r="I34" s="62"/>
      <c r="J34" s="63" t="str">
        <f ca="1" t="shared" si="10"/>
        <v>LOCKED</v>
      </c>
      <c r="K34" s="64" t="str">
        <f t="shared" si="11"/>
        <v>B190Construction of Asphaltic Concrete OverlayCW 3410-R9</v>
      </c>
      <c r="L34" s="65" t="e">
        <f>MATCH(K34,'[1]Pay Items'!#REF!,0)</f>
        <v>#REF!</v>
      </c>
      <c r="M34" s="66" t="str">
        <f ca="1" t="shared" si="12"/>
        <v>F0</v>
      </c>
      <c r="N34" s="66" t="str">
        <f ca="1" t="shared" si="13"/>
        <v>G</v>
      </c>
      <c r="O34" s="66" t="str">
        <f ca="1" t="shared" si="14"/>
        <v>C2</v>
      </c>
      <c r="P34" s="38" t="str">
        <f ca="1" t="shared" si="0"/>
        <v>LOCKED</v>
      </c>
      <c r="Q34" s="39" t="str">
        <f t="shared" si="1"/>
        <v>B190Construction of Asphaltic Concrete OverlayCW 3410-R9</v>
      </c>
      <c r="R34" s="40">
        <f>MATCH(Q34,'[2]Pay Items'!$K$1:$K$505,0)</f>
        <v>258</v>
      </c>
      <c r="S34" s="41" t="str">
        <f ca="1" t="shared" si="2"/>
        <v>F0</v>
      </c>
      <c r="T34" s="41" t="str">
        <f ca="1" t="shared" si="3"/>
        <v>G</v>
      </c>
      <c r="U34" s="41" t="str">
        <f ca="1" t="shared" si="4"/>
        <v>C2</v>
      </c>
    </row>
    <row r="35" spans="1:21" s="69" customFormat="1" ht="30" customHeight="1">
      <c r="A35" s="79" t="s">
        <v>56</v>
      </c>
      <c r="B35" s="71" t="s">
        <v>32</v>
      </c>
      <c r="C35" s="56" t="s">
        <v>57</v>
      </c>
      <c r="D35" s="57"/>
      <c r="E35" s="58"/>
      <c r="F35" s="59"/>
      <c r="G35" s="70"/>
      <c r="H35" s="61"/>
      <c r="I35" s="62"/>
      <c r="J35" s="63" t="str">
        <f ca="1" t="shared" si="10"/>
        <v>LOCKED</v>
      </c>
      <c r="K35" s="64" t="str">
        <f t="shared" si="11"/>
        <v>B191Main Line Paving</v>
      </c>
      <c r="L35" s="65" t="e">
        <f>MATCH(K35,'[1]Pay Items'!#REF!,0)</f>
        <v>#REF!</v>
      </c>
      <c r="M35" s="66" t="str">
        <f ca="1" t="shared" si="12"/>
        <v>F0</v>
      </c>
      <c r="N35" s="66" t="str">
        <f ca="1" t="shared" si="13"/>
        <v>G</v>
      </c>
      <c r="O35" s="66" t="str">
        <f ca="1" t="shared" si="14"/>
        <v>C2</v>
      </c>
      <c r="P35" s="38" t="str">
        <f ca="1" t="shared" si="0"/>
        <v>LOCKED</v>
      </c>
      <c r="Q35" s="39" t="str">
        <f t="shared" si="1"/>
        <v>B191Main Line Paving</v>
      </c>
      <c r="R35" s="40">
        <f>MATCH(Q35,'[2]Pay Items'!$K$1:$K$505,0)</f>
        <v>259</v>
      </c>
      <c r="S35" s="41" t="str">
        <f ca="1" t="shared" si="2"/>
        <v>F0</v>
      </c>
      <c r="T35" s="41" t="str">
        <f ca="1" t="shared" si="3"/>
        <v>G</v>
      </c>
      <c r="U35" s="41" t="str">
        <f ca="1" t="shared" si="4"/>
        <v>C2</v>
      </c>
    </row>
    <row r="36" spans="1:21" s="69" customFormat="1" ht="30" customHeight="1">
      <c r="A36" s="79" t="s">
        <v>58</v>
      </c>
      <c r="B36" s="80" t="s">
        <v>140</v>
      </c>
      <c r="C36" s="56" t="s">
        <v>159</v>
      </c>
      <c r="D36" s="57"/>
      <c r="E36" s="58" t="s">
        <v>33</v>
      </c>
      <c r="F36" s="59">
        <v>65</v>
      </c>
      <c r="G36" s="60"/>
      <c r="H36" s="61">
        <f>ROUND(G36*F36,2)</f>
        <v>0</v>
      </c>
      <c r="I36" s="62"/>
      <c r="J36" s="63">
        <f ca="1" t="shared" si="10"/>
      </c>
      <c r="K36" s="64" t="str">
        <f t="shared" si="11"/>
        <v>B193Type IAtonne</v>
      </c>
      <c r="L36" s="65" t="e">
        <f>MATCH(K36,'[1]Pay Items'!#REF!,0)</f>
        <v>#REF!</v>
      </c>
      <c r="M36" s="66" t="str">
        <f ca="1" t="shared" si="12"/>
        <v>F0</v>
      </c>
      <c r="N36" s="66" t="str">
        <f ca="1" t="shared" si="13"/>
        <v>C2</v>
      </c>
      <c r="O36" s="66" t="str">
        <f ca="1" t="shared" si="14"/>
        <v>C2</v>
      </c>
      <c r="P36" s="38">
        <f ca="1" t="shared" si="0"/>
      </c>
      <c r="Q36" s="39" t="str">
        <f t="shared" si="1"/>
        <v>B193Type IAtonne</v>
      </c>
      <c r="R36" s="40">
        <f>MATCH(Q36,'[2]Pay Items'!$K$1:$K$505,0)</f>
        <v>260</v>
      </c>
      <c r="S36" s="41" t="str">
        <f ca="1" t="shared" si="2"/>
        <v>F0</v>
      </c>
      <c r="T36" s="41" t="str">
        <f ca="1" t="shared" si="3"/>
        <v>C2</v>
      </c>
      <c r="U36" s="41" t="str">
        <f ca="1" t="shared" si="4"/>
        <v>C2</v>
      </c>
    </row>
    <row r="37" spans="1:21" s="69" customFormat="1" ht="30" customHeight="1">
      <c r="A37" s="79" t="s">
        <v>82</v>
      </c>
      <c r="B37" s="71" t="s">
        <v>39</v>
      </c>
      <c r="C37" s="56" t="s">
        <v>83</v>
      </c>
      <c r="D37" s="57"/>
      <c r="E37" s="58"/>
      <c r="F37" s="59"/>
      <c r="G37" s="70"/>
      <c r="H37" s="61"/>
      <c r="I37" s="62"/>
      <c r="J37" s="63" t="str">
        <f ca="1" t="shared" si="10"/>
        <v>LOCKED</v>
      </c>
      <c r="K37" s="64" t="str">
        <f t="shared" si="11"/>
        <v>B194Tie-ins and Approaches</v>
      </c>
      <c r="L37" s="65" t="e">
        <f>MATCH(K37,'[1]Pay Items'!#REF!,0)</f>
        <v>#REF!</v>
      </c>
      <c r="M37" s="66" t="str">
        <f ca="1" t="shared" si="12"/>
        <v>F0</v>
      </c>
      <c r="N37" s="66" t="str">
        <f ca="1" t="shared" si="13"/>
        <v>G</v>
      </c>
      <c r="O37" s="66" t="str">
        <f ca="1" t="shared" si="14"/>
        <v>C2</v>
      </c>
      <c r="P37" s="38" t="str">
        <f ca="1" t="shared" si="0"/>
        <v>LOCKED</v>
      </c>
      <c r="Q37" s="39" t="str">
        <f t="shared" si="1"/>
        <v>B194Tie-ins and Approaches</v>
      </c>
      <c r="R37" s="40">
        <f>MATCH(Q37,'[2]Pay Items'!$K$1:$K$505,0)</f>
        <v>262</v>
      </c>
      <c r="S37" s="41" t="str">
        <f ca="1" t="shared" si="2"/>
        <v>F0</v>
      </c>
      <c r="T37" s="41" t="str">
        <f ca="1" t="shared" si="3"/>
        <v>G</v>
      </c>
      <c r="U37" s="41" t="str">
        <f ca="1" t="shared" si="4"/>
        <v>C2</v>
      </c>
    </row>
    <row r="38" spans="1:21" s="69" customFormat="1" ht="30" customHeight="1">
      <c r="A38" s="79" t="s">
        <v>84</v>
      </c>
      <c r="B38" s="80" t="s">
        <v>140</v>
      </c>
      <c r="C38" s="56" t="s">
        <v>159</v>
      </c>
      <c r="D38" s="57"/>
      <c r="E38" s="58" t="s">
        <v>33</v>
      </c>
      <c r="F38" s="59">
        <v>45</v>
      </c>
      <c r="G38" s="60"/>
      <c r="H38" s="61">
        <f>ROUND(G38*F38,2)</f>
        <v>0</v>
      </c>
      <c r="I38" s="62"/>
      <c r="J38" s="63">
        <f ca="1" t="shared" si="10"/>
      </c>
      <c r="K38" s="64" t="str">
        <f t="shared" si="11"/>
        <v>B195Type IAtonne</v>
      </c>
      <c r="L38" s="65" t="e">
        <f>MATCH(K38,'[1]Pay Items'!#REF!,0)</f>
        <v>#REF!</v>
      </c>
      <c r="M38" s="66" t="str">
        <f ca="1" t="shared" si="12"/>
        <v>F0</v>
      </c>
      <c r="N38" s="66" t="str">
        <f ca="1" t="shared" si="13"/>
        <v>C2</v>
      </c>
      <c r="O38" s="66" t="str">
        <f ca="1" t="shared" si="14"/>
        <v>C2</v>
      </c>
      <c r="P38" s="38">
        <f ca="1" t="shared" si="0"/>
      </c>
      <c r="Q38" s="39" t="str">
        <f t="shared" si="1"/>
        <v>B195Type IAtonne</v>
      </c>
      <c r="R38" s="40">
        <f>MATCH(Q38,'[2]Pay Items'!$K$1:$K$505,0)</f>
        <v>263</v>
      </c>
      <c r="S38" s="41" t="str">
        <f ca="1" t="shared" si="2"/>
        <v>F0</v>
      </c>
      <c r="T38" s="41" t="str">
        <f ca="1" t="shared" si="3"/>
        <v>C2</v>
      </c>
      <c r="U38" s="41" t="str">
        <f ca="1" t="shared" si="4"/>
        <v>C2</v>
      </c>
    </row>
    <row r="39" spans="1:21" s="91" customFormat="1" ht="30" customHeight="1">
      <c r="A39" s="79" t="s">
        <v>160</v>
      </c>
      <c r="B39" s="55" t="s">
        <v>266</v>
      </c>
      <c r="C39" s="56" t="s">
        <v>161</v>
      </c>
      <c r="D39" s="57" t="s">
        <v>162</v>
      </c>
      <c r="E39" s="58"/>
      <c r="F39" s="59"/>
      <c r="G39" s="70"/>
      <c r="H39" s="61"/>
      <c r="I39" s="62"/>
      <c r="J39" s="63" t="str">
        <f ca="1" t="shared" si="10"/>
        <v>LOCKED</v>
      </c>
      <c r="K39" s="64" t="str">
        <f t="shared" si="11"/>
        <v>B200Planing of PavementCW 3450-R5</v>
      </c>
      <c r="L39" s="65" t="e">
        <f>MATCH(K39,'[1]Pay Items'!#REF!,0)</f>
        <v>#REF!</v>
      </c>
      <c r="M39" s="66" t="str">
        <f ca="1" t="shared" si="12"/>
        <v>F0</v>
      </c>
      <c r="N39" s="66" t="str">
        <f ca="1" t="shared" si="13"/>
        <v>G</v>
      </c>
      <c r="O39" s="66" t="str">
        <f ca="1" t="shared" si="14"/>
        <v>C2</v>
      </c>
      <c r="P39" s="38" t="str">
        <f ca="1" t="shared" si="0"/>
        <v>LOCKED</v>
      </c>
      <c r="Q39" s="39" t="str">
        <f t="shared" si="1"/>
        <v>B200Planing of PavementCW 3450-R5</v>
      </c>
      <c r="R39" s="40">
        <f>MATCH(Q39,'[2]Pay Items'!$K$1:$K$505,0)</f>
        <v>268</v>
      </c>
      <c r="S39" s="41" t="str">
        <f ca="1" t="shared" si="2"/>
        <v>F0</v>
      </c>
      <c r="T39" s="41" t="str">
        <f ca="1" t="shared" si="3"/>
        <v>G</v>
      </c>
      <c r="U39" s="41" t="str">
        <f ca="1" t="shared" si="4"/>
        <v>C2</v>
      </c>
    </row>
    <row r="40" spans="1:21" s="92" customFormat="1" ht="30" customHeight="1">
      <c r="A40" s="79" t="s">
        <v>163</v>
      </c>
      <c r="B40" s="71" t="s">
        <v>32</v>
      </c>
      <c r="C40" s="56" t="s">
        <v>164</v>
      </c>
      <c r="D40" s="57" t="s">
        <v>2</v>
      </c>
      <c r="E40" s="58" t="s">
        <v>31</v>
      </c>
      <c r="F40" s="59">
        <v>550</v>
      </c>
      <c r="G40" s="60"/>
      <c r="H40" s="61">
        <f>ROUND(G40*F40,2)</f>
        <v>0</v>
      </c>
      <c r="I40" s="62"/>
      <c r="J40" s="63">
        <f ca="1" t="shared" si="10"/>
      </c>
      <c r="K40" s="64" t="str">
        <f t="shared" si="11"/>
        <v>B2010 - 50 mm Depth (Asphalt)m²</v>
      </c>
      <c r="L40" s="65" t="e">
        <f>MATCH(K40,'[1]Pay Items'!#REF!,0)</f>
        <v>#REF!</v>
      </c>
      <c r="M40" s="66" t="str">
        <f ca="1" t="shared" si="12"/>
        <v>F0</v>
      </c>
      <c r="N40" s="66" t="str">
        <f ca="1" t="shared" si="13"/>
        <v>C2</v>
      </c>
      <c r="O40" s="66" t="str">
        <f ca="1" t="shared" si="14"/>
        <v>C2</v>
      </c>
      <c r="P40" s="38">
        <f ca="1" t="shared" si="0"/>
      </c>
      <c r="Q40" s="39" t="str">
        <f t="shared" si="1"/>
        <v>B2010 - 50 mm Depth (Asphalt)m²</v>
      </c>
      <c r="R40" s="40">
        <f>MATCH(Q40,'[2]Pay Items'!$K$1:$K$505,0)</f>
        <v>269</v>
      </c>
      <c r="S40" s="41" t="str">
        <f ca="1" t="shared" si="2"/>
        <v>F0</v>
      </c>
      <c r="T40" s="41" t="str">
        <f ca="1" t="shared" si="3"/>
        <v>C2</v>
      </c>
      <c r="U40" s="41" t="str">
        <f ca="1" t="shared" si="4"/>
        <v>C2</v>
      </c>
    </row>
    <row r="41" spans="1:21" ht="36" customHeight="1">
      <c r="A41" s="47"/>
      <c r="B41" s="93"/>
      <c r="C41" s="76" t="s">
        <v>21</v>
      </c>
      <c r="D41" s="50"/>
      <c r="E41" s="51"/>
      <c r="F41" s="51"/>
      <c r="G41" s="47"/>
      <c r="H41" s="52"/>
      <c r="I41" s="53"/>
      <c r="J41" s="5"/>
      <c r="K41" s="5"/>
      <c r="L41" s="5"/>
      <c r="M41" s="5"/>
      <c r="N41" s="5"/>
      <c r="O41" s="5"/>
      <c r="P41" s="38" t="str">
        <f ca="1" t="shared" si="0"/>
        <v>LOCKED</v>
      </c>
      <c r="Q41" s="39" t="str">
        <f t="shared" si="1"/>
        <v>ROADWORKS - NEW CONSTRUCTION</v>
      </c>
      <c r="R41" s="40" t="e">
        <f>MATCH(Q41,'[2]Pay Items'!$K$1:$K$505,0)</f>
        <v>#N/A</v>
      </c>
      <c r="S41" s="41" t="str">
        <f ca="1" t="shared" si="2"/>
        <v>G</v>
      </c>
      <c r="T41" s="41" t="str">
        <f ca="1" t="shared" si="3"/>
        <v>C2</v>
      </c>
      <c r="U41" s="41" t="str">
        <f ca="1" t="shared" si="4"/>
        <v>C2</v>
      </c>
    </row>
    <row r="42" spans="1:21" s="67" customFormat="1" ht="43.5" customHeight="1">
      <c r="A42" s="54" t="s">
        <v>59</v>
      </c>
      <c r="B42" s="55" t="s">
        <v>267</v>
      </c>
      <c r="C42" s="56" t="s">
        <v>60</v>
      </c>
      <c r="D42" s="57" t="s">
        <v>157</v>
      </c>
      <c r="E42" s="58"/>
      <c r="F42" s="94"/>
      <c r="G42" s="70"/>
      <c r="H42" s="95"/>
      <c r="I42" s="62"/>
      <c r="J42" s="63" t="str">
        <f aca="true" ca="1" t="shared" si="15" ref="J42:J50">IF(CELL("protect",$G42)=1,"LOCKED","")</f>
        <v>LOCKED</v>
      </c>
      <c r="K42" s="64" t="str">
        <f aca="true" t="shared" si="16" ref="K42:K50">CLEAN(CONCATENATE(TRIM($A42),TRIM($C42),TRIM($D42),TRIM($E42)))</f>
        <v>C001Concrete Pavements, Median Slabs, Bull-noses, and Safety MediansCW 3310-R14</v>
      </c>
      <c r="L42" s="65" t="e">
        <f>MATCH(K42,'[1]Pay Items'!#REF!,0)</f>
        <v>#REF!</v>
      </c>
      <c r="M42" s="66" t="str">
        <f aca="true" ca="1" t="shared" si="17" ref="M42:M50">CELL("format",$F42)</f>
        <v>F0</v>
      </c>
      <c r="N42" s="66" t="str">
        <f aca="true" ca="1" t="shared" si="18" ref="N42:N50">CELL("format",$G42)</f>
        <v>G</v>
      </c>
      <c r="O42" s="66" t="str">
        <f aca="true" ca="1" t="shared" si="19" ref="O42:O50">CELL("format",$H42)</f>
        <v>C2</v>
      </c>
      <c r="P42" s="38" t="str">
        <f ca="1" t="shared" si="0"/>
        <v>LOCKED</v>
      </c>
      <c r="Q42" s="39" t="str">
        <f t="shared" si="1"/>
        <v>C001Concrete Pavements, Median Slabs, Bull-noses, and Safety MediansCW 3310-R14</v>
      </c>
      <c r="R42" s="40">
        <f>MATCH(Q42,'[2]Pay Items'!$K$1:$K$505,0)</f>
        <v>283</v>
      </c>
      <c r="S42" s="41" t="str">
        <f ca="1" t="shared" si="2"/>
        <v>F0</v>
      </c>
      <c r="T42" s="41" t="str">
        <f ca="1" t="shared" si="3"/>
        <v>G</v>
      </c>
      <c r="U42" s="41" t="str">
        <f ca="1" t="shared" si="4"/>
        <v>C2</v>
      </c>
    </row>
    <row r="43" spans="1:21" s="67" customFormat="1" ht="43.5" customHeight="1">
      <c r="A43" s="54" t="s">
        <v>165</v>
      </c>
      <c r="B43" s="71" t="s">
        <v>32</v>
      </c>
      <c r="C43" s="56" t="s">
        <v>166</v>
      </c>
      <c r="D43" s="57" t="s">
        <v>2</v>
      </c>
      <c r="E43" s="58" t="s">
        <v>31</v>
      </c>
      <c r="F43" s="94">
        <v>2235</v>
      </c>
      <c r="G43" s="60"/>
      <c r="H43" s="61">
        <f>ROUND(G43*F43,2)</f>
        <v>0</v>
      </c>
      <c r="I43" s="62" t="s">
        <v>167</v>
      </c>
      <c r="J43" s="63">
        <f ca="1" t="shared" si="15"/>
      </c>
      <c r="K43" s="64" t="str">
        <f t="shared" si="16"/>
        <v>C011Construction of 150 mm Concrete Pavement (Reinforced)m²</v>
      </c>
      <c r="L43" s="65" t="e">
        <f>MATCH(K43,'[1]Pay Items'!#REF!,0)</f>
        <v>#REF!</v>
      </c>
      <c r="M43" s="66" t="str">
        <f ca="1" t="shared" si="17"/>
        <v>F0</v>
      </c>
      <c r="N43" s="66" t="str">
        <f ca="1" t="shared" si="18"/>
        <v>C2</v>
      </c>
      <c r="O43" s="66" t="str">
        <f ca="1" t="shared" si="19"/>
        <v>C2</v>
      </c>
      <c r="P43" s="38">
        <f ca="1" t="shared" si="0"/>
      </c>
      <c r="Q43" s="39" t="str">
        <f t="shared" si="1"/>
        <v>C011Construction of 150 mm Concrete Pavement (Reinforced)m²</v>
      </c>
      <c r="R43" s="40">
        <f>MATCH(Q43,'[2]Pay Items'!$K$1:$K$505,0)</f>
        <v>293</v>
      </c>
      <c r="S43" s="41" t="str">
        <f ca="1" t="shared" si="2"/>
        <v>F0</v>
      </c>
      <c r="T43" s="41" t="str">
        <f ca="1" t="shared" si="3"/>
        <v>C2</v>
      </c>
      <c r="U43" s="41" t="str">
        <f ca="1" t="shared" si="4"/>
        <v>C2</v>
      </c>
    </row>
    <row r="44" spans="1:21" s="67" customFormat="1" ht="43.5" customHeight="1">
      <c r="A44" s="54" t="s">
        <v>61</v>
      </c>
      <c r="B44" s="55" t="s">
        <v>268</v>
      </c>
      <c r="C44" s="56" t="s">
        <v>62</v>
      </c>
      <c r="D44" s="57" t="s">
        <v>157</v>
      </c>
      <c r="E44" s="58"/>
      <c r="F44" s="94"/>
      <c r="G44" s="70"/>
      <c r="H44" s="95"/>
      <c r="I44" s="62"/>
      <c r="J44" s="63" t="str">
        <f ca="1" t="shared" si="15"/>
        <v>LOCKED</v>
      </c>
      <c r="K44" s="64" t="str">
        <f t="shared" si="16"/>
        <v>C032Concrete Curbs, Curb and Gutter, and Splash StripsCW 3310-R14</v>
      </c>
      <c r="L44" s="65" t="e">
        <f>MATCH(K44,'[1]Pay Items'!#REF!,0)</f>
        <v>#REF!</v>
      </c>
      <c r="M44" s="66" t="str">
        <f ca="1" t="shared" si="17"/>
        <v>F0</v>
      </c>
      <c r="N44" s="66" t="str">
        <f ca="1" t="shared" si="18"/>
        <v>G</v>
      </c>
      <c r="O44" s="66" t="str">
        <f ca="1" t="shared" si="19"/>
        <v>C2</v>
      </c>
      <c r="P44" s="38" t="str">
        <f ca="1" t="shared" si="0"/>
        <v>LOCKED</v>
      </c>
      <c r="Q44" s="39" t="str">
        <f t="shared" si="1"/>
        <v>C032Concrete Curbs, Curb and Gutter, and Splash StripsCW 3310-R14</v>
      </c>
      <c r="R44" s="40">
        <f>MATCH(Q44,'[2]Pay Items'!$K$1:$K$505,0)</f>
        <v>314</v>
      </c>
      <c r="S44" s="41" t="str">
        <f ca="1" t="shared" si="2"/>
        <v>F0</v>
      </c>
      <c r="T44" s="41" t="str">
        <f ca="1" t="shared" si="3"/>
        <v>G</v>
      </c>
      <c r="U44" s="41" t="str">
        <f ca="1" t="shared" si="4"/>
        <v>C2</v>
      </c>
    </row>
    <row r="45" spans="1:21" s="69" customFormat="1" ht="43.5" customHeight="1">
      <c r="A45" s="179" t="s">
        <v>434</v>
      </c>
      <c r="B45" s="177" t="s">
        <v>32</v>
      </c>
      <c r="C45" s="170" t="s">
        <v>435</v>
      </c>
      <c r="D45" s="171" t="s">
        <v>228</v>
      </c>
      <c r="E45" s="172" t="s">
        <v>50</v>
      </c>
      <c r="F45" s="173">
        <v>290</v>
      </c>
      <c r="G45" s="178"/>
      <c r="H45" s="175">
        <f aca="true" t="shared" si="20" ref="H45:H50">ROUND(G45*F45,2)</f>
        <v>0</v>
      </c>
      <c r="I45" s="176" t="s">
        <v>169</v>
      </c>
      <c r="J45" s="63">
        <f ca="1" t="shared" si="15"/>
      </c>
      <c r="K45" s="64" t="str">
        <f t="shared" si="16"/>
        <v>C034Construction of Barrier (180 mm ht, Separate)SD-203Am</v>
      </c>
      <c r="L45" s="65" t="e">
        <f>MATCH(K45,'[1]Pay Items'!#REF!,0)</f>
        <v>#REF!</v>
      </c>
      <c r="M45" s="66" t="str">
        <f ca="1" t="shared" si="17"/>
        <v>F0</v>
      </c>
      <c r="N45" s="66" t="str">
        <f ca="1" t="shared" si="18"/>
        <v>C2</v>
      </c>
      <c r="O45" s="66" t="str">
        <f ca="1" t="shared" si="19"/>
        <v>C2</v>
      </c>
      <c r="P45" s="38">
        <f ca="1" t="shared" si="0"/>
      </c>
      <c r="Q45" s="39" t="str">
        <f t="shared" si="1"/>
        <v>C034Construction of Barrier (180 mm ht, Separate)SD-203Am</v>
      </c>
      <c r="R45" s="40" t="e">
        <f>MATCH(Q45,'[2]Pay Items'!$K$1:$K$505,0)</f>
        <v>#N/A</v>
      </c>
      <c r="S45" s="41" t="str">
        <f ca="1" t="shared" si="2"/>
        <v>F0</v>
      </c>
      <c r="T45" s="41" t="str">
        <f ca="1" t="shared" si="3"/>
        <v>C2</v>
      </c>
      <c r="U45" s="41" t="str">
        <f ca="1" t="shared" si="4"/>
        <v>C2</v>
      </c>
    </row>
    <row r="46" spans="1:21" s="69" customFormat="1" ht="43.5" customHeight="1">
      <c r="A46" s="179" t="s">
        <v>436</v>
      </c>
      <c r="B46" s="177" t="s">
        <v>39</v>
      </c>
      <c r="C46" s="170" t="s">
        <v>438</v>
      </c>
      <c r="D46" s="171" t="s">
        <v>154</v>
      </c>
      <c r="E46" s="172" t="s">
        <v>50</v>
      </c>
      <c r="F46" s="183">
        <v>140</v>
      </c>
      <c r="G46" s="178"/>
      <c r="H46" s="175">
        <f t="shared" si="20"/>
        <v>0</v>
      </c>
      <c r="I46" s="180" t="s">
        <v>437</v>
      </c>
      <c r="J46" s="63">
        <f ca="1" t="shared" si="15"/>
      </c>
      <c r="K46" s="64" t="str">
        <f t="shared" si="16"/>
        <v>C037Construction of Modified Barrier (180 mm ht, Integral)SD-203Bm</v>
      </c>
      <c r="L46" s="65" t="e">
        <f>MATCH(K46,'[1]Pay Items'!#REF!,0)</f>
        <v>#REF!</v>
      </c>
      <c r="M46" s="66" t="str">
        <f ca="1" t="shared" si="17"/>
        <v>F0</v>
      </c>
      <c r="N46" s="66" t="str">
        <f ca="1" t="shared" si="18"/>
        <v>C2</v>
      </c>
      <c r="O46" s="66" t="str">
        <f ca="1" t="shared" si="19"/>
        <v>C2</v>
      </c>
      <c r="P46" s="38">
        <f ca="1" t="shared" si="0"/>
      </c>
      <c r="Q46" s="39" t="str">
        <f t="shared" si="1"/>
        <v>C037Construction of Modified Barrier (180 mm ht, Integral)SD-203Bm</v>
      </c>
      <c r="R46" s="40" t="e">
        <f>MATCH(Q46,'[2]Pay Items'!$K$1:$K$505,0)</f>
        <v>#N/A</v>
      </c>
      <c r="S46" s="41" t="str">
        <f ca="1" t="shared" si="2"/>
        <v>F0</v>
      </c>
      <c r="T46" s="41" t="str">
        <f ca="1" t="shared" si="3"/>
        <v>C2</v>
      </c>
      <c r="U46" s="41" t="str">
        <f ca="1" t="shared" si="4"/>
        <v>C2</v>
      </c>
    </row>
    <row r="47" spans="1:21" s="69" customFormat="1" ht="43.5" customHeight="1">
      <c r="A47" s="54" t="s">
        <v>170</v>
      </c>
      <c r="B47" s="71" t="s">
        <v>242</v>
      </c>
      <c r="C47" s="56" t="s">
        <v>171</v>
      </c>
      <c r="D47" s="57" t="s">
        <v>155</v>
      </c>
      <c r="E47" s="58" t="s">
        <v>50</v>
      </c>
      <c r="F47" s="59">
        <v>80</v>
      </c>
      <c r="G47" s="60"/>
      <c r="H47" s="61">
        <f t="shared" si="20"/>
        <v>0</v>
      </c>
      <c r="I47" s="62" t="s">
        <v>172</v>
      </c>
      <c r="J47" s="63">
        <f ca="1" t="shared" si="15"/>
      </c>
      <c r="K47" s="64" t="str">
        <f t="shared" si="16"/>
        <v>C045Construction of Lip Curb (40 mm ht, Integral)SD-202Bm</v>
      </c>
      <c r="L47" s="65" t="e">
        <f>MATCH(K47,'[1]Pay Items'!#REF!,0)</f>
        <v>#REF!</v>
      </c>
      <c r="M47" s="66" t="str">
        <f ca="1" t="shared" si="17"/>
        <v>F0</v>
      </c>
      <c r="N47" s="66" t="str">
        <f ca="1" t="shared" si="18"/>
        <v>C2</v>
      </c>
      <c r="O47" s="66" t="str">
        <f ca="1" t="shared" si="19"/>
        <v>C2</v>
      </c>
      <c r="P47" s="38">
        <f ca="1" t="shared" si="0"/>
      </c>
      <c r="Q47" s="39" t="str">
        <f t="shared" si="1"/>
        <v>C045Construction of Lip Curb (40 mm ht, Integral)SD-202Bm</v>
      </c>
      <c r="R47" s="40">
        <f>MATCH(Q47,'[2]Pay Items'!$K$1:$K$505,0)</f>
        <v>327</v>
      </c>
      <c r="S47" s="41" t="str">
        <f ca="1" t="shared" si="2"/>
        <v>F0</v>
      </c>
      <c r="T47" s="41" t="str">
        <f ca="1" t="shared" si="3"/>
        <v>C2</v>
      </c>
      <c r="U47" s="41" t="str">
        <f ca="1" t="shared" si="4"/>
        <v>C2</v>
      </c>
    </row>
    <row r="48" spans="1:21" s="69" customFormat="1" ht="43.5" customHeight="1">
      <c r="A48" s="54" t="s">
        <v>355</v>
      </c>
      <c r="B48" s="71" t="s">
        <v>69</v>
      </c>
      <c r="C48" s="56" t="s">
        <v>356</v>
      </c>
      <c r="D48" s="57" t="s">
        <v>357</v>
      </c>
      <c r="E48" s="58" t="s">
        <v>50</v>
      </c>
      <c r="F48" s="59">
        <v>30</v>
      </c>
      <c r="G48" s="60"/>
      <c r="H48" s="61">
        <f t="shared" si="20"/>
        <v>0</v>
      </c>
      <c r="I48" s="96" t="s">
        <v>358</v>
      </c>
      <c r="J48" s="63">
        <f ca="1" t="shared" si="15"/>
      </c>
      <c r="K48" s="64" t="str">
        <f t="shared" si="16"/>
        <v>C046Construction of Curb Ramp (10-15 mm ht, Integral)SD-229Cm</v>
      </c>
      <c r="L48" s="65" t="e">
        <f>MATCH(K48,'[1]Pay Items'!#REF!,0)</f>
        <v>#REF!</v>
      </c>
      <c r="M48" s="66" t="str">
        <f ca="1" t="shared" si="17"/>
        <v>F0</v>
      </c>
      <c r="N48" s="66" t="str">
        <f ca="1" t="shared" si="18"/>
        <v>C2</v>
      </c>
      <c r="O48" s="66" t="str">
        <f ca="1" t="shared" si="19"/>
        <v>C2</v>
      </c>
      <c r="P48" s="38">
        <f ca="1" t="shared" si="0"/>
      </c>
      <c r="Q48" s="39" t="str">
        <f t="shared" si="1"/>
        <v>C046Construction of Curb Ramp (10-15 mm ht, Integral)SD-229Cm</v>
      </c>
      <c r="R48" s="40">
        <f>MATCH(Q48,'[2]Pay Items'!$K$1:$K$505,0)</f>
        <v>328</v>
      </c>
      <c r="S48" s="41" t="str">
        <f ca="1" t="shared" si="2"/>
        <v>F0</v>
      </c>
      <c r="T48" s="41" t="str">
        <f ca="1" t="shared" si="3"/>
        <v>C2</v>
      </c>
      <c r="U48" s="41" t="str">
        <f ca="1" t="shared" si="4"/>
        <v>C2</v>
      </c>
    </row>
    <row r="49" spans="1:21" s="67" customFormat="1" ht="30" customHeight="1">
      <c r="A49" s="54" t="s">
        <v>208</v>
      </c>
      <c r="B49" s="55" t="s">
        <v>269</v>
      </c>
      <c r="C49" s="56" t="s">
        <v>209</v>
      </c>
      <c r="D49" s="57" t="s">
        <v>215</v>
      </c>
      <c r="E49" s="58" t="s">
        <v>31</v>
      </c>
      <c r="F49" s="94">
        <v>440</v>
      </c>
      <c r="G49" s="60"/>
      <c r="H49" s="61">
        <f t="shared" si="20"/>
        <v>0</v>
      </c>
      <c r="I49" s="96"/>
      <c r="J49" s="63">
        <f ca="1" t="shared" si="15"/>
      </c>
      <c r="K49" s="64" t="str">
        <f t="shared" si="16"/>
        <v>C051100 mm Concrete SidewalkCW 3325-R5m²</v>
      </c>
      <c r="L49" s="65" t="e">
        <f>MATCH(K49,'[1]Pay Items'!#REF!,0)</f>
        <v>#REF!</v>
      </c>
      <c r="M49" s="66" t="str">
        <f ca="1" t="shared" si="17"/>
        <v>F0</v>
      </c>
      <c r="N49" s="66" t="str">
        <f ca="1" t="shared" si="18"/>
        <v>C2</v>
      </c>
      <c r="O49" s="66" t="str">
        <f ca="1" t="shared" si="19"/>
        <v>C2</v>
      </c>
      <c r="P49" s="38">
        <f ca="1" t="shared" si="0"/>
      </c>
      <c r="Q49" s="39" t="str">
        <f t="shared" si="1"/>
        <v>C051100 mm Concrete SidewalkCW 3325-R5m²</v>
      </c>
      <c r="R49" s="40">
        <f>MATCH(Q49,'[2]Pay Items'!$K$1:$K$505,0)</f>
        <v>337</v>
      </c>
      <c r="S49" s="41" t="str">
        <f ca="1" t="shared" si="2"/>
        <v>F0</v>
      </c>
      <c r="T49" s="41" t="str">
        <f ca="1" t="shared" si="3"/>
        <v>C2</v>
      </c>
      <c r="U49" s="41" t="str">
        <f ca="1" t="shared" si="4"/>
        <v>C2</v>
      </c>
    </row>
    <row r="50" spans="1:21" s="69" customFormat="1" ht="30" customHeight="1">
      <c r="A50" s="54" t="s">
        <v>359</v>
      </c>
      <c r="B50" s="55" t="s">
        <v>270</v>
      </c>
      <c r="C50" s="56" t="s">
        <v>360</v>
      </c>
      <c r="D50" s="57" t="s">
        <v>158</v>
      </c>
      <c r="E50" s="58" t="s">
        <v>31</v>
      </c>
      <c r="F50" s="94">
        <v>10</v>
      </c>
      <c r="G50" s="60"/>
      <c r="H50" s="61">
        <f t="shared" si="20"/>
        <v>0</v>
      </c>
      <c r="I50" s="62"/>
      <c r="J50" s="63">
        <f ca="1" t="shared" si="15"/>
      </c>
      <c r="K50" s="64" t="str">
        <f t="shared" si="16"/>
        <v>C052Interlocking Paving StonesCW 3330-R5m²</v>
      </c>
      <c r="L50" s="65" t="e">
        <f>MATCH(K50,'[1]Pay Items'!#REF!,0)</f>
        <v>#REF!</v>
      </c>
      <c r="M50" s="66" t="str">
        <f ca="1" t="shared" si="17"/>
        <v>F0</v>
      </c>
      <c r="N50" s="66" t="str">
        <f ca="1" t="shared" si="18"/>
        <v>C2</v>
      </c>
      <c r="O50" s="66" t="str">
        <f ca="1" t="shared" si="19"/>
        <v>C2</v>
      </c>
      <c r="P50" s="38">
        <f ca="1" t="shared" si="0"/>
      </c>
      <c r="Q50" s="39" t="str">
        <f t="shared" si="1"/>
        <v>C052Interlocking Paving StonesCW 3330-R5m²</v>
      </c>
      <c r="R50" s="40">
        <f>MATCH(Q50,'[2]Pay Items'!$K$1:$K$505,0)</f>
        <v>338</v>
      </c>
      <c r="S50" s="41" t="str">
        <f ca="1" t="shared" si="2"/>
        <v>F0</v>
      </c>
      <c r="T50" s="41" t="str">
        <f ca="1" t="shared" si="3"/>
        <v>C2</v>
      </c>
      <c r="U50" s="41" t="str">
        <f ca="1" t="shared" si="4"/>
        <v>C2</v>
      </c>
    </row>
    <row r="51" spans="1:21" ht="36" customHeight="1">
      <c r="A51" s="47"/>
      <c r="B51" s="93"/>
      <c r="C51" s="76" t="s">
        <v>22</v>
      </c>
      <c r="D51" s="50"/>
      <c r="E51" s="97"/>
      <c r="F51" s="51"/>
      <c r="G51" s="47"/>
      <c r="H51" s="52"/>
      <c r="I51" s="53"/>
      <c r="J51" s="5"/>
      <c r="K51" s="5"/>
      <c r="L51" s="5"/>
      <c r="M51" s="5"/>
      <c r="N51" s="5"/>
      <c r="O51" s="5"/>
      <c r="P51" s="38" t="str">
        <f ca="1" t="shared" si="0"/>
        <v>LOCKED</v>
      </c>
      <c r="Q51" s="39" t="str">
        <f t="shared" si="1"/>
        <v>JOINT AND CRACK SEALING</v>
      </c>
      <c r="R51" s="40">
        <f>MATCH(Q51,'[2]Pay Items'!$K$1:$K$505,0)</f>
        <v>353</v>
      </c>
      <c r="S51" s="41" t="str">
        <f ca="1" t="shared" si="2"/>
        <v>G</v>
      </c>
      <c r="T51" s="41" t="str">
        <f ca="1" t="shared" si="3"/>
        <v>C2</v>
      </c>
      <c r="U51" s="41" t="str">
        <f ca="1" t="shared" si="4"/>
        <v>C2</v>
      </c>
    </row>
    <row r="52" spans="1:21" s="67" customFormat="1" ht="30" customHeight="1">
      <c r="A52" s="98" t="s">
        <v>63</v>
      </c>
      <c r="B52" s="99" t="s">
        <v>131</v>
      </c>
      <c r="C52" s="84" t="s">
        <v>64</v>
      </c>
      <c r="D52" s="85" t="s">
        <v>173</v>
      </c>
      <c r="E52" s="86" t="s">
        <v>50</v>
      </c>
      <c r="F52" s="100">
        <v>40</v>
      </c>
      <c r="G52" s="88"/>
      <c r="H52" s="61">
        <f>ROUND(G52*F52,2)</f>
        <v>0</v>
      </c>
      <c r="I52" s="62"/>
      <c r="J52" s="63">
        <f ca="1">IF(CELL("protect",$G52)=1,"LOCKED","")</f>
      </c>
      <c r="K52" s="64" t="str">
        <f>CLEAN(CONCATENATE(TRIM($A52),TRIM($C52),TRIM($D52),TRIM($E52)))</f>
        <v>D006Reflective Crack MaintenanceCW 3250-R7m</v>
      </c>
      <c r="L52" s="65" t="e">
        <f>MATCH(K52,'[1]Pay Items'!#REF!,0)</f>
        <v>#REF!</v>
      </c>
      <c r="M52" s="66" t="str">
        <f ca="1">CELL("format",$F52)</f>
        <v>F0</v>
      </c>
      <c r="N52" s="66" t="str">
        <f ca="1">CELL("format",$G52)</f>
        <v>C2</v>
      </c>
      <c r="O52" s="66" t="str">
        <f ca="1">CELL("format",$H52)</f>
        <v>C2</v>
      </c>
      <c r="P52" s="38">
        <f ca="1" t="shared" si="0"/>
      </c>
      <c r="Q52" s="39" t="str">
        <f t="shared" si="1"/>
        <v>D006Reflective Crack MaintenanceCW 3250-R7m</v>
      </c>
      <c r="R52" s="40">
        <f>MATCH(Q52,'[2]Pay Items'!$K$1:$K$505,0)</f>
        <v>359</v>
      </c>
      <c r="S52" s="41" t="str">
        <f ca="1" t="shared" si="2"/>
        <v>F0</v>
      </c>
      <c r="T52" s="41" t="str">
        <f ca="1" t="shared" si="3"/>
        <v>C2</v>
      </c>
      <c r="U52" s="41" t="str">
        <f ca="1" t="shared" si="4"/>
        <v>C2</v>
      </c>
    </row>
    <row r="53" spans="1:21" ht="48" customHeight="1">
      <c r="A53" s="47"/>
      <c r="B53" s="93"/>
      <c r="C53" s="76" t="s">
        <v>23</v>
      </c>
      <c r="D53" s="50"/>
      <c r="E53" s="97"/>
      <c r="F53" s="51"/>
      <c r="G53" s="47"/>
      <c r="H53" s="52"/>
      <c r="I53" s="53"/>
      <c r="J53" s="5"/>
      <c r="K53" s="5"/>
      <c r="L53" s="5"/>
      <c r="M53" s="5"/>
      <c r="N53" s="5"/>
      <c r="O53" s="5"/>
      <c r="P53" s="38" t="str">
        <f ca="1" t="shared" si="0"/>
        <v>LOCKED</v>
      </c>
      <c r="Q53" s="39" t="str">
        <f t="shared" si="1"/>
        <v>ASSOCIATED DRAINAGE AND UNDERGROUND WORKS</v>
      </c>
      <c r="R53" s="40">
        <f>MATCH(Q53,'[2]Pay Items'!$K$1:$K$505,0)</f>
        <v>361</v>
      </c>
      <c r="S53" s="41" t="str">
        <f ca="1" t="shared" si="2"/>
        <v>G</v>
      </c>
      <c r="T53" s="41" t="str">
        <f ca="1" t="shared" si="3"/>
        <v>C2</v>
      </c>
      <c r="U53" s="41" t="str">
        <f ca="1" t="shared" si="4"/>
        <v>C2</v>
      </c>
    </row>
    <row r="54" spans="1:21" s="67" customFormat="1" ht="30" customHeight="1">
      <c r="A54" s="54" t="s">
        <v>175</v>
      </c>
      <c r="B54" s="55" t="s">
        <v>271</v>
      </c>
      <c r="C54" s="56" t="s">
        <v>176</v>
      </c>
      <c r="D54" s="57" t="s">
        <v>177</v>
      </c>
      <c r="E54" s="58"/>
      <c r="F54" s="94"/>
      <c r="G54" s="70"/>
      <c r="H54" s="95"/>
      <c r="I54" s="62"/>
      <c r="J54" s="63" t="str">
        <f aca="true" ca="1" t="shared" si="21" ref="J54:J66">IF(CELL("protect",$G54)=1,"LOCKED","")</f>
        <v>LOCKED</v>
      </c>
      <c r="K54" s="64" t="str">
        <f aca="true" t="shared" si="22" ref="K54:K66">CLEAN(CONCATENATE(TRIM($A54),TRIM($C54),TRIM($D54),TRIM($E54)))</f>
        <v>E003Catch BasinCW 2130-R12</v>
      </c>
      <c r="L54" s="65" t="e">
        <f>MATCH(K54,'[1]Pay Items'!#REF!,0)</f>
        <v>#REF!</v>
      </c>
      <c r="M54" s="66" t="str">
        <f aca="true" ca="1" t="shared" si="23" ref="M54:M66">CELL("format",$F54)</f>
        <v>F0</v>
      </c>
      <c r="N54" s="66" t="str">
        <f aca="true" ca="1" t="shared" si="24" ref="N54:N66">CELL("format",$G54)</f>
        <v>G</v>
      </c>
      <c r="O54" s="66" t="str">
        <f aca="true" ca="1" t="shared" si="25" ref="O54:O66">CELL("format",$H54)</f>
        <v>C2</v>
      </c>
      <c r="P54" s="38" t="str">
        <f ca="1" t="shared" si="0"/>
        <v>LOCKED</v>
      </c>
      <c r="Q54" s="39" t="str">
        <f t="shared" si="1"/>
        <v>E003Catch BasinCW 2130-R12</v>
      </c>
      <c r="R54" s="40">
        <f>MATCH(Q54,'[2]Pay Items'!$K$1:$K$505,0)</f>
        <v>364</v>
      </c>
      <c r="S54" s="41" t="str">
        <f ca="1" t="shared" si="2"/>
        <v>F0</v>
      </c>
      <c r="T54" s="41" t="str">
        <f ca="1" t="shared" si="3"/>
        <v>G</v>
      </c>
      <c r="U54" s="41" t="str">
        <f ca="1" t="shared" si="4"/>
        <v>C2</v>
      </c>
    </row>
    <row r="55" spans="1:21" s="67" customFormat="1" ht="30" customHeight="1">
      <c r="A55" s="54" t="s">
        <v>178</v>
      </c>
      <c r="B55" s="71" t="s">
        <v>32</v>
      </c>
      <c r="C55" s="56" t="s">
        <v>394</v>
      </c>
      <c r="D55" s="57"/>
      <c r="E55" s="58" t="s">
        <v>38</v>
      </c>
      <c r="F55" s="94">
        <v>3</v>
      </c>
      <c r="G55" s="60"/>
      <c r="H55" s="61">
        <f>ROUND(G55*F55,2)</f>
        <v>0</v>
      </c>
      <c r="I55" s="62" t="s">
        <v>179</v>
      </c>
      <c r="J55" s="101">
        <f ca="1" t="shared" si="21"/>
      </c>
      <c r="K55" s="102" t="str">
        <f t="shared" si="22"/>
        <v>E004SD-024, 1200 mm deepeach</v>
      </c>
      <c r="L55" s="103" t="e">
        <f>MATCH(K55,'[1]Pay Items'!#REF!,0)</f>
        <v>#REF!</v>
      </c>
      <c r="M55" s="104" t="str">
        <f ca="1" t="shared" si="23"/>
        <v>F0</v>
      </c>
      <c r="N55" s="104" t="str">
        <f ca="1" t="shared" si="24"/>
        <v>C2</v>
      </c>
      <c r="O55" s="104" t="str">
        <f ca="1" t="shared" si="25"/>
        <v>C2</v>
      </c>
      <c r="P55" s="38">
        <f ca="1" t="shared" si="0"/>
      </c>
      <c r="Q55" s="39" t="str">
        <f t="shared" si="1"/>
        <v>E004SD-024, 1200 mm deepeach</v>
      </c>
      <c r="R55" s="40" t="e">
        <f>MATCH(Q55,'[2]Pay Items'!$K$1:$K$505,0)</f>
        <v>#N/A</v>
      </c>
      <c r="S55" s="41" t="str">
        <f ca="1" t="shared" si="2"/>
        <v>F0</v>
      </c>
      <c r="T55" s="41" t="str">
        <f ca="1" t="shared" si="3"/>
        <v>C2</v>
      </c>
      <c r="U55" s="41" t="str">
        <f ca="1" t="shared" si="4"/>
        <v>C2</v>
      </c>
    </row>
    <row r="56" spans="1:21" s="67" customFormat="1" ht="30" customHeight="1">
      <c r="A56" s="54" t="s">
        <v>178</v>
      </c>
      <c r="B56" s="71" t="s">
        <v>39</v>
      </c>
      <c r="C56" s="56" t="s">
        <v>216</v>
      </c>
      <c r="D56" s="57"/>
      <c r="E56" s="58" t="s">
        <v>38</v>
      </c>
      <c r="F56" s="94">
        <v>4</v>
      </c>
      <c r="G56" s="60"/>
      <c r="H56" s="61">
        <f>ROUND(G56*F56,2)</f>
        <v>0</v>
      </c>
      <c r="I56" s="62" t="s">
        <v>179</v>
      </c>
      <c r="J56" s="101">
        <f ca="1" t="shared" si="21"/>
      </c>
      <c r="K56" s="102" t="str">
        <f t="shared" si="22"/>
        <v>E004SD-024, 1800 mm deepeach</v>
      </c>
      <c r="L56" s="103" t="e">
        <f>MATCH(K56,'[1]Pay Items'!#REF!,0)</f>
        <v>#REF!</v>
      </c>
      <c r="M56" s="104" t="str">
        <f ca="1" t="shared" si="23"/>
        <v>F0</v>
      </c>
      <c r="N56" s="104" t="str">
        <f ca="1" t="shared" si="24"/>
        <v>C2</v>
      </c>
      <c r="O56" s="104" t="str">
        <f ca="1" t="shared" si="25"/>
        <v>C2</v>
      </c>
      <c r="P56" s="38">
        <f ca="1" t="shared" si="0"/>
      </c>
      <c r="Q56" s="39" t="str">
        <f t="shared" si="1"/>
        <v>E004SD-024, 1800 mm deepeach</v>
      </c>
      <c r="R56" s="40" t="e">
        <f>MATCH(Q56,'[2]Pay Items'!$K$1:$K$505,0)</f>
        <v>#N/A</v>
      </c>
      <c r="S56" s="41" t="str">
        <f ca="1" t="shared" si="2"/>
        <v>F0</v>
      </c>
      <c r="T56" s="41" t="str">
        <f ca="1" t="shared" si="3"/>
        <v>C2</v>
      </c>
      <c r="U56" s="41" t="str">
        <f ca="1" t="shared" si="4"/>
        <v>C2</v>
      </c>
    </row>
    <row r="57" spans="1:21" s="92" customFormat="1" ht="30" customHeight="1">
      <c r="A57" s="54" t="s">
        <v>180</v>
      </c>
      <c r="B57" s="55" t="s">
        <v>272</v>
      </c>
      <c r="C57" s="56" t="s">
        <v>182</v>
      </c>
      <c r="D57" s="57" t="s">
        <v>177</v>
      </c>
      <c r="E57" s="58" t="s">
        <v>50</v>
      </c>
      <c r="F57" s="94">
        <v>45</v>
      </c>
      <c r="G57" s="60"/>
      <c r="H57" s="61">
        <f>ROUND(G57*F57,2)</f>
        <v>0</v>
      </c>
      <c r="I57" s="62"/>
      <c r="J57" s="63">
        <f ca="1" t="shared" si="21"/>
      </c>
      <c r="K57" s="64" t="str">
        <f t="shared" si="22"/>
        <v>E012Drainage Connection PipeCW 2130-R12m</v>
      </c>
      <c r="L57" s="65" t="e">
        <f>MATCH(K57,'[1]Pay Items'!#REF!,0)</f>
        <v>#REF!</v>
      </c>
      <c r="M57" s="66" t="str">
        <f ca="1" t="shared" si="23"/>
        <v>F0</v>
      </c>
      <c r="N57" s="66" t="str">
        <f ca="1" t="shared" si="24"/>
        <v>C2</v>
      </c>
      <c r="O57" s="66" t="str">
        <f ca="1" t="shared" si="25"/>
        <v>C2</v>
      </c>
      <c r="P57" s="38">
        <f ca="1" t="shared" si="0"/>
      </c>
      <c r="Q57" s="39" t="str">
        <f t="shared" si="1"/>
        <v>E012Drainage Connection PipeCW 2130-R12m</v>
      </c>
      <c r="R57" s="40">
        <f>MATCH(Q57,'[2]Pay Items'!$K$1:$K$505,0)</f>
        <v>378</v>
      </c>
      <c r="S57" s="41" t="str">
        <f ca="1" t="shared" si="2"/>
        <v>F0</v>
      </c>
      <c r="T57" s="41" t="str">
        <f ca="1" t="shared" si="3"/>
        <v>C2</v>
      </c>
      <c r="U57" s="41" t="str">
        <f ca="1" t="shared" si="4"/>
        <v>C2</v>
      </c>
    </row>
    <row r="58" spans="1:21" s="106" customFormat="1" ht="43.5" customHeight="1">
      <c r="A58" s="54" t="s">
        <v>92</v>
      </c>
      <c r="B58" s="55" t="s">
        <v>413</v>
      </c>
      <c r="C58" s="105" t="s">
        <v>184</v>
      </c>
      <c r="D58" s="57" t="s">
        <v>177</v>
      </c>
      <c r="E58" s="58"/>
      <c r="F58" s="94"/>
      <c r="G58" s="70"/>
      <c r="H58" s="95"/>
      <c r="I58" s="62"/>
      <c r="J58" s="63" t="str">
        <f ca="1" t="shared" si="21"/>
        <v>LOCKED</v>
      </c>
      <c r="K58" s="64" t="str">
        <f t="shared" si="22"/>
        <v>E023Replacing Existing Manhole and Catch Basin Frames &amp; CoversCW 2130-R12</v>
      </c>
      <c r="L58" s="65" t="e">
        <f>MATCH(K58,'[1]Pay Items'!#REF!,0)</f>
        <v>#REF!</v>
      </c>
      <c r="M58" s="66" t="str">
        <f ca="1" t="shared" si="23"/>
        <v>F0</v>
      </c>
      <c r="N58" s="66" t="str">
        <f ca="1" t="shared" si="24"/>
        <v>G</v>
      </c>
      <c r="O58" s="66" t="str">
        <f ca="1" t="shared" si="25"/>
        <v>C2</v>
      </c>
      <c r="P58" s="38" t="str">
        <f ca="1" t="shared" si="0"/>
        <v>LOCKED</v>
      </c>
      <c r="Q58" s="39" t="str">
        <f t="shared" si="1"/>
        <v>E023Replacing Existing Manhole and Catch Basin Frames &amp; CoversCW 2130-R12</v>
      </c>
      <c r="R58" s="40">
        <f>MATCH(Q58,'[2]Pay Items'!$K$1:$K$505,0)</f>
        <v>389</v>
      </c>
      <c r="S58" s="41" t="str">
        <f ca="1" t="shared" si="2"/>
        <v>F0</v>
      </c>
      <c r="T58" s="41" t="str">
        <f ca="1" t="shared" si="3"/>
        <v>G</v>
      </c>
      <c r="U58" s="41" t="str">
        <f ca="1" t="shared" si="4"/>
        <v>C2</v>
      </c>
    </row>
    <row r="59" spans="1:21" s="69" customFormat="1" ht="43.5" customHeight="1">
      <c r="A59" s="54" t="s">
        <v>94</v>
      </c>
      <c r="B59" s="71" t="s">
        <v>32</v>
      </c>
      <c r="C59" s="56" t="s">
        <v>95</v>
      </c>
      <c r="D59" s="57"/>
      <c r="E59" s="58" t="s">
        <v>38</v>
      </c>
      <c r="F59" s="94">
        <v>8</v>
      </c>
      <c r="G59" s="60"/>
      <c r="H59" s="61">
        <f>ROUND(G59*F59,2)</f>
        <v>0</v>
      </c>
      <c r="I59" s="96"/>
      <c r="J59" s="63">
        <f ca="1" t="shared" si="21"/>
      </c>
      <c r="K59" s="64" t="str">
        <f t="shared" si="22"/>
        <v>E024AP-004 - Standard Frame for Manhole and Catch Basineach</v>
      </c>
      <c r="L59" s="65" t="e">
        <f>MATCH(K59,'[1]Pay Items'!#REF!,0)</f>
        <v>#REF!</v>
      </c>
      <c r="M59" s="66" t="str">
        <f ca="1" t="shared" si="23"/>
        <v>F0</v>
      </c>
      <c r="N59" s="66" t="str">
        <f ca="1" t="shared" si="24"/>
        <v>C2</v>
      </c>
      <c r="O59" s="66" t="str">
        <f ca="1" t="shared" si="25"/>
        <v>C2</v>
      </c>
      <c r="P59" s="38">
        <f ca="1" t="shared" si="0"/>
      </c>
      <c r="Q59" s="39" t="str">
        <f t="shared" si="1"/>
        <v>E024AP-004 - Standard Frame for Manhole and Catch Basineach</v>
      </c>
      <c r="R59" s="40">
        <f>MATCH(Q59,'[2]Pay Items'!$K$1:$K$505,0)</f>
        <v>390</v>
      </c>
      <c r="S59" s="41" t="str">
        <f ca="1" t="shared" si="2"/>
        <v>F0</v>
      </c>
      <c r="T59" s="41" t="str">
        <f ca="1" t="shared" si="3"/>
        <v>C2</v>
      </c>
      <c r="U59" s="41" t="str">
        <f ca="1" t="shared" si="4"/>
        <v>C2</v>
      </c>
    </row>
    <row r="60" spans="1:21" s="69" customFormat="1" ht="43.5" customHeight="1">
      <c r="A60" s="54" t="s">
        <v>96</v>
      </c>
      <c r="B60" s="71" t="s">
        <v>39</v>
      </c>
      <c r="C60" s="56" t="s">
        <v>97</v>
      </c>
      <c r="D60" s="57"/>
      <c r="E60" s="58" t="s">
        <v>38</v>
      </c>
      <c r="F60" s="94">
        <v>4</v>
      </c>
      <c r="G60" s="60"/>
      <c r="H60" s="61">
        <f>ROUND(G60*F60,2)</f>
        <v>0</v>
      </c>
      <c r="I60" s="96"/>
      <c r="J60" s="63">
        <f ca="1" t="shared" si="21"/>
      </c>
      <c r="K60" s="64" t="str">
        <f t="shared" si="22"/>
        <v>E025AP-005 - Standard Solid Cover for Standard Frameeach</v>
      </c>
      <c r="L60" s="65" t="e">
        <f>MATCH(K60,'[1]Pay Items'!#REF!,0)</f>
        <v>#REF!</v>
      </c>
      <c r="M60" s="66" t="str">
        <f ca="1" t="shared" si="23"/>
        <v>F0</v>
      </c>
      <c r="N60" s="66" t="str">
        <f ca="1" t="shared" si="24"/>
        <v>C2</v>
      </c>
      <c r="O60" s="66" t="str">
        <f ca="1" t="shared" si="25"/>
        <v>C2</v>
      </c>
      <c r="P60" s="38">
        <f ca="1" t="shared" si="0"/>
      </c>
      <c r="Q60" s="39" t="str">
        <f t="shared" si="1"/>
        <v>E025AP-005 - Standard Solid Cover for Standard Frameeach</v>
      </c>
      <c r="R60" s="40">
        <f>MATCH(Q60,'[2]Pay Items'!$K$1:$K$505,0)</f>
        <v>391</v>
      </c>
      <c r="S60" s="41" t="str">
        <f ca="1" t="shared" si="2"/>
        <v>F0</v>
      </c>
      <c r="T60" s="41" t="str">
        <f ca="1" t="shared" si="3"/>
        <v>C2</v>
      </c>
      <c r="U60" s="41" t="str">
        <f ca="1" t="shared" si="4"/>
        <v>C2</v>
      </c>
    </row>
    <row r="61" spans="1:21" s="69" customFormat="1" ht="43.5" customHeight="1">
      <c r="A61" s="54" t="s">
        <v>241</v>
      </c>
      <c r="B61" s="71" t="s">
        <v>242</v>
      </c>
      <c r="C61" s="56" t="s">
        <v>243</v>
      </c>
      <c r="D61" s="57"/>
      <c r="E61" s="58" t="s">
        <v>38</v>
      </c>
      <c r="F61" s="94">
        <v>5</v>
      </c>
      <c r="G61" s="60"/>
      <c r="H61" s="61">
        <f>ROUND(G61*F61,2)</f>
        <v>0</v>
      </c>
      <c r="I61" s="96"/>
      <c r="J61" s="63">
        <f ca="1" t="shared" si="21"/>
      </c>
      <c r="K61" s="64" t="str">
        <f t="shared" si="22"/>
        <v>E026AP-006 - Standard Grated Cover for Standard Frameeach</v>
      </c>
      <c r="L61" s="65" t="e">
        <f>MATCH(K61,'[1]Pay Items'!#REF!,0)</f>
        <v>#REF!</v>
      </c>
      <c r="M61" s="66" t="str">
        <f ca="1" t="shared" si="23"/>
        <v>F0</v>
      </c>
      <c r="N61" s="66" t="str">
        <f ca="1" t="shared" si="24"/>
        <v>C2</v>
      </c>
      <c r="O61" s="66" t="str">
        <f ca="1" t="shared" si="25"/>
        <v>C2</v>
      </c>
      <c r="P61" s="38">
        <f ca="1" t="shared" si="0"/>
      </c>
      <c r="Q61" s="39" t="str">
        <f t="shared" si="1"/>
        <v>E026AP-006 - Standard Grated Cover for Standard Frameeach</v>
      </c>
      <c r="R61" s="40">
        <f>MATCH(Q61,'[2]Pay Items'!$K$1:$K$505,0)</f>
        <v>392</v>
      </c>
      <c r="S61" s="41" t="str">
        <f ca="1" t="shared" si="2"/>
        <v>F0</v>
      </c>
      <c r="T61" s="41" t="str">
        <f ca="1" t="shared" si="3"/>
        <v>C2</v>
      </c>
      <c r="U61" s="41" t="str">
        <f ca="1" t="shared" si="4"/>
        <v>C2</v>
      </c>
    </row>
    <row r="62" spans="1:21" s="106" customFormat="1" ht="30" customHeight="1">
      <c r="A62" s="54" t="s">
        <v>185</v>
      </c>
      <c r="B62" s="55" t="s">
        <v>273</v>
      </c>
      <c r="C62" s="105" t="s">
        <v>187</v>
      </c>
      <c r="D62" s="57" t="s">
        <v>177</v>
      </c>
      <c r="E62" s="58"/>
      <c r="F62" s="94"/>
      <c r="G62" s="70"/>
      <c r="H62" s="95"/>
      <c r="I62" s="62"/>
      <c r="J62" s="63" t="str">
        <f ca="1" t="shared" si="21"/>
        <v>LOCKED</v>
      </c>
      <c r="K62" s="64" t="str">
        <f t="shared" si="22"/>
        <v>E036Connecting to Existing SewerCW 2130-R12</v>
      </c>
      <c r="L62" s="65" t="e">
        <f>MATCH(K62,'[1]Pay Items'!#REF!,0)</f>
        <v>#REF!</v>
      </c>
      <c r="M62" s="66" t="str">
        <f ca="1" t="shared" si="23"/>
        <v>F0</v>
      </c>
      <c r="N62" s="66" t="str">
        <f ca="1" t="shared" si="24"/>
        <v>G</v>
      </c>
      <c r="O62" s="66" t="str">
        <f ca="1" t="shared" si="25"/>
        <v>C2</v>
      </c>
      <c r="P62" s="38" t="str">
        <f ca="1" t="shared" si="0"/>
        <v>LOCKED</v>
      </c>
      <c r="Q62" s="39" t="str">
        <f t="shared" si="1"/>
        <v>E036Connecting to Existing SewerCW 2130-R12</v>
      </c>
      <c r="R62" s="40">
        <f>MATCH(Q62,'[2]Pay Items'!$K$1:$K$505,0)</f>
        <v>406</v>
      </c>
      <c r="S62" s="41" t="str">
        <f ca="1" t="shared" si="2"/>
        <v>F0</v>
      </c>
      <c r="T62" s="41" t="str">
        <f ca="1" t="shared" si="3"/>
        <v>G</v>
      </c>
      <c r="U62" s="41" t="str">
        <f ca="1" t="shared" si="4"/>
        <v>C2</v>
      </c>
    </row>
    <row r="63" spans="1:21" s="69" customFormat="1" ht="43.5" customHeight="1">
      <c r="A63" s="54" t="s">
        <v>188</v>
      </c>
      <c r="B63" s="71" t="s">
        <v>32</v>
      </c>
      <c r="C63" s="56" t="s">
        <v>217</v>
      </c>
      <c r="D63" s="57"/>
      <c r="E63" s="58" t="s">
        <v>38</v>
      </c>
      <c r="F63" s="94">
        <v>6</v>
      </c>
      <c r="G63" s="60"/>
      <c r="H63" s="61">
        <f>ROUND(G63*F63,2)</f>
        <v>0</v>
      </c>
      <c r="I63" s="96" t="s">
        <v>189</v>
      </c>
      <c r="J63" s="63">
        <f ca="1" t="shared" si="21"/>
      </c>
      <c r="K63" s="64" t="str">
        <f t="shared" si="22"/>
        <v>E038Connecting to 300 mm (Type PVC ) Sewereach</v>
      </c>
      <c r="L63" s="65" t="e">
        <f>MATCH(K63,'[1]Pay Items'!#REF!,0)</f>
        <v>#REF!</v>
      </c>
      <c r="M63" s="66" t="str">
        <f ca="1" t="shared" si="23"/>
        <v>F0</v>
      </c>
      <c r="N63" s="66" t="str">
        <f ca="1" t="shared" si="24"/>
        <v>C2</v>
      </c>
      <c r="O63" s="66" t="str">
        <f ca="1" t="shared" si="25"/>
        <v>C2</v>
      </c>
      <c r="P63" s="38">
        <f ca="1" t="shared" si="0"/>
      </c>
      <c r="Q63" s="39" t="str">
        <f t="shared" si="1"/>
        <v>E038Connecting to 300 mm (Type PVC ) Sewereach</v>
      </c>
      <c r="R63" s="40" t="e">
        <f>MATCH(Q63,'[2]Pay Items'!$K$1:$K$505,0)</f>
        <v>#N/A</v>
      </c>
      <c r="S63" s="41" t="str">
        <f ca="1" t="shared" si="2"/>
        <v>F0</v>
      </c>
      <c r="T63" s="41" t="str">
        <f ca="1" t="shared" si="3"/>
        <v>C2</v>
      </c>
      <c r="U63" s="41" t="str">
        <f ca="1" t="shared" si="4"/>
        <v>C2</v>
      </c>
    </row>
    <row r="64" spans="1:21" s="67" customFormat="1" ht="30" customHeight="1">
      <c r="A64" s="54" t="s">
        <v>190</v>
      </c>
      <c r="B64" s="55" t="s">
        <v>274</v>
      </c>
      <c r="C64" s="56" t="s">
        <v>192</v>
      </c>
      <c r="D64" s="57" t="s">
        <v>177</v>
      </c>
      <c r="E64" s="58" t="s">
        <v>38</v>
      </c>
      <c r="F64" s="94">
        <v>1</v>
      </c>
      <c r="G64" s="60"/>
      <c r="H64" s="61">
        <f>ROUND(G64*F64,2)</f>
        <v>0</v>
      </c>
      <c r="I64" s="62"/>
      <c r="J64" s="63">
        <f ca="1" t="shared" si="21"/>
      </c>
      <c r="K64" s="64" t="str">
        <f t="shared" si="22"/>
        <v>E045Abandoning Existing Catch PitCW 2130-R12each</v>
      </c>
      <c r="L64" s="65" t="e">
        <f>MATCH(K64,'[1]Pay Items'!#REF!,0)</f>
        <v>#REF!</v>
      </c>
      <c r="M64" s="66" t="str">
        <f ca="1" t="shared" si="23"/>
        <v>F0</v>
      </c>
      <c r="N64" s="66" t="str">
        <f ca="1" t="shared" si="24"/>
        <v>C2</v>
      </c>
      <c r="O64" s="66" t="str">
        <f ca="1" t="shared" si="25"/>
        <v>C2</v>
      </c>
      <c r="P64" s="38">
        <f ca="1" t="shared" si="0"/>
      </c>
      <c r="Q64" s="39" t="str">
        <f t="shared" si="1"/>
        <v>E045Abandoning Existing Catch PitCW 2130-R12each</v>
      </c>
      <c r="R64" s="40">
        <f>MATCH(Q64,'[2]Pay Items'!$K$1:$K$505,0)</f>
        <v>415</v>
      </c>
      <c r="S64" s="41" t="str">
        <f ca="1" t="shared" si="2"/>
        <v>F0</v>
      </c>
      <c r="T64" s="41" t="str">
        <f ca="1" t="shared" si="3"/>
        <v>C2</v>
      </c>
      <c r="U64" s="41" t="str">
        <f ca="1" t="shared" si="4"/>
        <v>C2</v>
      </c>
    </row>
    <row r="65" spans="1:21" s="67" customFormat="1" ht="30" customHeight="1">
      <c r="A65" s="54" t="s">
        <v>193</v>
      </c>
      <c r="B65" s="55" t="s">
        <v>275</v>
      </c>
      <c r="C65" s="56" t="s">
        <v>194</v>
      </c>
      <c r="D65" s="57" t="s">
        <v>177</v>
      </c>
      <c r="E65" s="58" t="s">
        <v>38</v>
      </c>
      <c r="F65" s="94">
        <v>4</v>
      </c>
      <c r="G65" s="60"/>
      <c r="H65" s="61">
        <f>ROUND(G65*F65,2)</f>
        <v>0</v>
      </c>
      <c r="I65" s="62"/>
      <c r="J65" s="63">
        <f ca="1" t="shared" si="21"/>
      </c>
      <c r="K65" s="64" t="str">
        <f t="shared" si="22"/>
        <v>E046Removal of Existing Catch BasinsCW 2130-R12each</v>
      </c>
      <c r="L65" s="65" t="e">
        <f>MATCH(K65,'[1]Pay Items'!#REF!,0)</f>
        <v>#REF!</v>
      </c>
      <c r="M65" s="66" t="str">
        <f ca="1" t="shared" si="23"/>
        <v>F0</v>
      </c>
      <c r="N65" s="66" t="str">
        <f ca="1" t="shared" si="24"/>
        <v>C2</v>
      </c>
      <c r="O65" s="66" t="str">
        <f ca="1" t="shared" si="25"/>
        <v>C2</v>
      </c>
      <c r="P65" s="38">
        <f ca="1" t="shared" si="0"/>
      </c>
      <c r="Q65" s="39" t="str">
        <f t="shared" si="1"/>
        <v>E046Removal of Existing Catch BasinsCW 2130-R12each</v>
      </c>
      <c r="R65" s="40">
        <f>MATCH(Q65,'[2]Pay Items'!$K$1:$K$505,0)</f>
        <v>416</v>
      </c>
      <c r="S65" s="41" t="str">
        <f ca="1" t="shared" si="2"/>
        <v>F0</v>
      </c>
      <c r="T65" s="41" t="str">
        <f ca="1" t="shared" si="3"/>
        <v>C2</v>
      </c>
      <c r="U65" s="41" t="str">
        <f ca="1" t="shared" si="4"/>
        <v>C2</v>
      </c>
    </row>
    <row r="66" spans="1:21" s="69" customFormat="1" ht="30" customHeight="1">
      <c r="A66" s="54" t="s">
        <v>195</v>
      </c>
      <c r="B66" s="55" t="s">
        <v>276</v>
      </c>
      <c r="C66" s="56" t="s">
        <v>196</v>
      </c>
      <c r="D66" s="57" t="s">
        <v>197</v>
      </c>
      <c r="E66" s="58" t="s">
        <v>50</v>
      </c>
      <c r="F66" s="94">
        <v>90</v>
      </c>
      <c r="G66" s="60"/>
      <c r="H66" s="61">
        <f>ROUND(G66*F66,2)</f>
        <v>0</v>
      </c>
      <c r="I66" s="62"/>
      <c r="J66" s="63">
        <f ca="1" t="shared" si="21"/>
      </c>
      <c r="K66" s="64" t="str">
        <f t="shared" si="22"/>
        <v>E051Installation of SubdrainsCW 3120-R4m</v>
      </c>
      <c r="L66" s="65" t="e">
        <f>MATCH(K66,'[1]Pay Items'!#REF!,0)</f>
        <v>#REF!</v>
      </c>
      <c r="M66" s="66" t="str">
        <f ca="1" t="shared" si="23"/>
        <v>F0</v>
      </c>
      <c r="N66" s="66" t="str">
        <f ca="1" t="shared" si="24"/>
        <v>C2</v>
      </c>
      <c r="O66" s="66" t="str">
        <f ca="1" t="shared" si="25"/>
        <v>C2</v>
      </c>
      <c r="P66" s="38">
        <f ca="1" t="shared" si="0"/>
      </c>
      <c r="Q66" s="39" t="str">
        <f t="shared" si="1"/>
        <v>E051Installation of SubdrainsCW 3120-R4m</v>
      </c>
      <c r="R66" s="40">
        <f>MATCH(Q66,'[2]Pay Items'!$K$1:$K$505,0)</f>
        <v>422</v>
      </c>
      <c r="S66" s="41" t="str">
        <f ca="1" t="shared" si="2"/>
        <v>F0</v>
      </c>
      <c r="T66" s="41" t="str">
        <f ca="1" t="shared" si="3"/>
        <v>C2</v>
      </c>
      <c r="U66" s="41" t="str">
        <f ca="1" t="shared" si="4"/>
        <v>C2</v>
      </c>
    </row>
    <row r="67" spans="1:21" ht="36" customHeight="1">
      <c r="A67" s="47"/>
      <c r="B67" s="107"/>
      <c r="C67" s="76" t="s">
        <v>24</v>
      </c>
      <c r="D67" s="50"/>
      <c r="E67" s="97"/>
      <c r="F67" s="51"/>
      <c r="G67" s="47"/>
      <c r="H67" s="52"/>
      <c r="I67" s="53"/>
      <c r="J67" s="5"/>
      <c r="K67" s="5"/>
      <c r="L67" s="5"/>
      <c r="M67" s="5"/>
      <c r="N67" s="5"/>
      <c r="O67" s="5"/>
      <c r="P67" s="38" t="str">
        <f ca="1" t="shared" si="0"/>
        <v>LOCKED</v>
      </c>
      <c r="Q67" s="39" t="str">
        <f t="shared" si="1"/>
        <v>ADJUSTMENTS</v>
      </c>
      <c r="R67" s="40">
        <f>MATCH(Q67,'[2]Pay Items'!$K$1:$K$505,0)</f>
        <v>441</v>
      </c>
      <c r="S67" s="41" t="str">
        <f ca="1" t="shared" si="2"/>
        <v>G</v>
      </c>
      <c r="T67" s="41" t="str">
        <f ca="1" t="shared" si="3"/>
        <v>C2</v>
      </c>
      <c r="U67" s="41" t="str">
        <f ca="1" t="shared" si="4"/>
        <v>C2</v>
      </c>
    </row>
    <row r="68" spans="1:21" s="69" customFormat="1" ht="43.5" customHeight="1">
      <c r="A68" s="54" t="s">
        <v>65</v>
      </c>
      <c r="B68" s="55" t="s">
        <v>277</v>
      </c>
      <c r="C68" s="56" t="s">
        <v>100</v>
      </c>
      <c r="D68" s="57" t="s">
        <v>198</v>
      </c>
      <c r="E68" s="58" t="s">
        <v>38</v>
      </c>
      <c r="F68" s="94">
        <v>10</v>
      </c>
      <c r="G68" s="60"/>
      <c r="H68" s="61">
        <f>ROUND(G68*F68,2)</f>
        <v>0</v>
      </c>
      <c r="I68" s="62"/>
      <c r="J68" s="63">
        <f aca="true" ca="1" t="shared" si="26" ref="J68:J74">IF(CELL("protect",$G68)=1,"LOCKED","")</f>
      </c>
      <c r="K68" s="64" t="str">
        <f aca="true" t="shared" si="27" ref="K68:K74">CLEAN(CONCATENATE(TRIM($A68),TRIM($C68),TRIM($D68),TRIM($E68)))</f>
        <v>F001Adjustment of Catch Basins / Manholes FramesCW 3210-R7each</v>
      </c>
      <c r="L68" s="65" t="e">
        <f>MATCH(K68,'[1]Pay Items'!#REF!,0)</f>
        <v>#REF!</v>
      </c>
      <c r="M68" s="66" t="str">
        <f aca="true" ca="1" t="shared" si="28" ref="M68:M76">CELL("format",$F68)</f>
        <v>F0</v>
      </c>
      <c r="N68" s="66" t="str">
        <f aca="true" ca="1" t="shared" si="29" ref="N68:N74">CELL("format",$G68)</f>
        <v>C2</v>
      </c>
      <c r="O68" s="66" t="str">
        <f aca="true" ca="1" t="shared" si="30" ref="O68:O74">CELL("format",$H68)</f>
        <v>C2</v>
      </c>
      <c r="P68" s="38">
        <f ca="1" t="shared" si="0"/>
      </c>
      <c r="Q68" s="39" t="str">
        <f t="shared" si="1"/>
        <v>F001Adjustment of Catch Basins / Manholes FramesCW 3210-R7each</v>
      </c>
      <c r="R68" s="40">
        <f>MATCH(Q68,'[2]Pay Items'!$K$1:$K$505,0)</f>
        <v>442</v>
      </c>
      <c r="S68" s="41" t="str">
        <f ca="1" t="shared" si="2"/>
        <v>F0</v>
      </c>
      <c r="T68" s="41" t="str">
        <f ca="1" t="shared" si="3"/>
        <v>C2</v>
      </c>
      <c r="U68" s="41" t="str">
        <f ca="1" t="shared" si="4"/>
        <v>C2</v>
      </c>
    </row>
    <row r="69" spans="1:21" s="69" customFormat="1" ht="30" customHeight="1">
      <c r="A69" s="54" t="s">
        <v>85</v>
      </c>
      <c r="B69" s="55" t="s">
        <v>278</v>
      </c>
      <c r="C69" s="56" t="s">
        <v>102</v>
      </c>
      <c r="D69" s="57" t="s">
        <v>177</v>
      </c>
      <c r="E69" s="58"/>
      <c r="F69" s="94"/>
      <c r="G69" s="61"/>
      <c r="H69" s="95"/>
      <c r="I69" s="62"/>
      <c r="J69" s="63" t="str">
        <f ca="1" t="shared" si="26"/>
        <v>LOCKED</v>
      </c>
      <c r="K69" s="64" t="str">
        <f t="shared" si="27"/>
        <v>F002Replacing Existing RisersCW 2130-R12</v>
      </c>
      <c r="L69" s="65" t="e">
        <f>MATCH(K69,'[1]Pay Items'!#REF!,0)</f>
        <v>#REF!</v>
      </c>
      <c r="M69" s="66" t="str">
        <f ca="1" t="shared" si="28"/>
        <v>F0</v>
      </c>
      <c r="N69" s="66" t="str">
        <f ca="1" t="shared" si="29"/>
        <v>C2</v>
      </c>
      <c r="O69" s="66" t="str">
        <f ca="1" t="shared" si="30"/>
        <v>C2</v>
      </c>
      <c r="P69" s="38" t="str">
        <f ca="1" t="shared" si="0"/>
        <v>LOCKED</v>
      </c>
      <c r="Q69" s="39" t="str">
        <f t="shared" si="1"/>
        <v>F002Replacing Existing RisersCW 2130-R12</v>
      </c>
      <c r="R69" s="40">
        <f>MATCH(Q69,'[2]Pay Items'!$K$1:$K$505,0)</f>
        <v>443</v>
      </c>
      <c r="S69" s="41" t="str">
        <f ca="1" t="shared" si="2"/>
        <v>F0</v>
      </c>
      <c r="T69" s="41" t="str">
        <f ca="1" t="shared" si="3"/>
        <v>C2</v>
      </c>
      <c r="U69" s="41" t="str">
        <f ca="1" t="shared" si="4"/>
        <v>C2</v>
      </c>
    </row>
    <row r="70" spans="1:21" s="69" customFormat="1" ht="30" customHeight="1">
      <c r="A70" s="54" t="s">
        <v>103</v>
      </c>
      <c r="B70" s="71" t="s">
        <v>32</v>
      </c>
      <c r="C70" s="56" t="s">
        <v>199</v>
      </c>
      <c r="D70" s="57"/>
      <c r="E70" s="58" t="s">
        <v>86</v>
      </c>
      <c r="F70" s="94">
        <v>2</v>
      </c>
      <c r="G70" s="60"/>
      <c r="H70" s="61">
        <f>ROUND(G70*F70,2)</f>
        <v>0</v>
      </c>
      <c r="I70" s="62"/>
      <c r="J70" s="63">
        <f ca="1" t="shared" si="26"/>
      </c>
      <c r="K70" s="64" t="str">
        <f t="shared" si="27"/>
        <v>F002APre-cast Concrete Risersvert. m</v>
      </c>
      <c r="L70" s="65" t="e">
        <f>MATCH(K70,'[1]Pay Items'!#REF!,0)</f>
        <v>#REF!</v>
      </c>
      <c r="M70" s="66" t="str">
        <f ca="1" t="shared" si="28"/>
        <v>F0</v>
      </c>
      <c r="N70" s="66" t="str">
        <f ca="1" t="shared" si="29"/>
        <v>C2</v>
      </c>
      <c r="O70" s="66" t="str">
        <f ca="1" t="shared" si="30"/>
        <v>C2</v>
      </c>
      <c r="P70" s="38">
        <f ca="1" t="shared" si="0"/>
      </c>
      <c r="Q70" s="39" t="str">
        <f t="shared" si="1"/>
        <v>F002APre-cast Concrete Risersvert. m</v>
      </c>
      <c r="R70" s="40">
        <f>MATCH(Q70,'[2]Pay Items'!$K$1:$K$505,0)</f>
        <v>444</v>
      </c>
      <c r="S70" s="41" t="str">
        <f ca="1" t="shared" si="2"/>
        <v>F0</v>
      </c>
      <c r="T70" s="41" t="str">
        <f ca="1" t="shared" si="3"/>
        <v>C2</v>
      </c>
      <c r="U70" s="41" t="str">
        <f ca="1" t="shared" si="4"/>
        <v>C2</v>
      </c>
    </row>
    <row r="71" spans="1:21" s="67" customFormat="1" ht="30" customHeight="1">
      <c r="A71" s="54" t="s">
        <v>66</v>
      </c>
      <c r="B71" s="55" t="s">
        <v>279</v>
      </c>
      <c r="C71" s="56" t="s">
        <v>105</v>
      </c>
      <c r="D71" s="57" t="s">
        <v>198</v>
      </c>
      <c r="E71" s="58"/>
      <c r="F71" s="94"/>
      <c r="G71" s="70"/>
      <c r="H71" s="95"/>
      <c r="I71" s="62"/>
      <c r="J71" s="63" t="str">
        <f ca="1" t="shared" si="26"/>
        <v>LOCKED</v>
      </c>
      <c r="K71" s="64" t="str">
        <f t="shared" si="27"/>
        <v>F003Lifter RingsCW 3210-R7</v>
      </c>
      <c r="L71" s="65" t="e">
        <f>MATCH(K71,'[1]Pay Items'!#REF!,0)</f>
        <v>#REF!</v>
      </c>
      <c r="M71" s="66" t="str">
        <f ca="1" t="shared" si="28"/>
        <v>F0</v>
      </c>
      <c r="N71" s="66" t="str">
        <f ca="1" t="shared" si="29"/>
        <v>G</v>
      </c>
      <c r="O71" s="66" t="str">
        <f ca="1" t="shared" si="30"/>
        <v>C2</v>
      </c>
      <c r="P71" s="38" t="str">
        <f aca="true" ca="1" t="shared" si="31" ref="P71:P134">IF(CELL("protect",$G71)=1,"LOCKED","")</f>
        <v>LOCKED</v>
      </c>
      <c r="Q71" s="39" t="str">
        <f aca="true" t="shared" si="32" ref="Q71:Q134">CLEAN(CONCATENATE(TRIM($A71),TRIM($C71),TRIM($D71),TRIM($E71)))</f>
        <v>F003Lifter RingsCW 3210-R7</v>
      </c>
      <c r="R71" s="40">
        <f>MATCH(Q71,'[2]Pay Items'!$K$1:$K$505,0)</f>
        <v>447</v>
      </c>
      <c r="S71" s="41" t="str">
        <f aca="true" ca="1" t="shared" si="33" ref="S71:S134">CELL("format",$F71)</f>
        <v>F0</v>
      </c>
      <c r="T71" s="41" t="str">
        <f aca="true" ca="1" t="shared" si="34" ref="T71:T134">CELL("format",$G71)</f>
        <v>G</v>
      </c>
      <c r="U71" s="41" t="str">
        <f aca="true" ca="1" t="shared" si="35" ref="U71:U134">CELL("format",$H71)</f>
        <v>C2</v>
      </c>
    </row>
    <row r="72" spans="1:21" s="69" customFormat="1" ht="30" customHeight="1">
      <c r="A72" s="54" t="s">
        <v>200</v>
      </c>
      <c r="B72" s="71" t="s">
        <v>32</v>
      </c>
      <c r="C72" s="56" t="s">
        <v>201</v>
      </c>
      <c r="D72" s="57"/>
      <c r="E72" s="58" t="s">
        <v>38</v>
      </c>
      <c r="F72" s="94">
        <v>4</v>
      </c>
      <c r="G72" s="60"/>
      <c r="H72" s="61">
        <f>ROUND(G72*F72,2)</f>
        <v>0</v>
      </c>
      <c r="I72" s="62"/>
      <c r="J72" s="63">
        <f ca="1" t="shared" si="26"/>
      </c>
      <c r="K72" s="64" t="str">
        <f t="shared" si="27"/>
        <v>F00438 mmeach</v>
      </c>
      <c r="L72" s="65" t="e">
        <f>MATCH(K72,'[1]Pay Items'!#REF!,0)</f>
        <v>#REF!</v>
      </c>
      <c r="M72" s="66" t="str">
        <f ca="1" t="shared" si="28"/>
        <v>F0</v>
      </c>
      <c r="N72" s="66" t="str">
        <f ca="1" t="shared" si="29"/>
        <v>C2</v>
      </c>
      <c r="O72" s="66" t="str">
        <f ca="1" t="shared" si="30"/>
        <v>C2</v>
      </c>
      <c r="P72" s="38">
        <f ca="1" t="shared" si="31"/>
      </c>
      <c r="Q72" s="39" t="str">
        <f t="shared" si="32"/>
        <v>F00438 mmeach</v>
      </c>
      <c r="R72" s="40">
        <f>MATCH(Q72,'[2]Pay Items'!$K$1:$K$505,0)</f>
        <v>448</v>
      </c>
      <c r="S72" s="41" t="str">
        <f ca="1" t="shared" si="33"/>
        <v>F0</v>
      </c>
      <c r="T72" s="41" t="str">
        <f ca="1" t="shared" si="34"/>
        <v>C2</v>
      </c>
      <c r="U72" s="41" t="str">
        <f ca="1" t="shared" si="35"/>
        <v>C2</v>
      </c>
    </row>
    <row r="73" spans="1:21" s="69" customFormat="1" ht="30" customHeight="1">
      <c r="A73" s="54" t="s">
        <v>67</v>
      </c>
      <c r="B73" s="71" t="s">
        <v>39</v>
      </c>
      <c r="C73" s="56" t="s">
        <v>202</v>
      </c>
      <c r="D73" s="57"/>
      <c r="E73" s="58" t="s">
        <v>38</v>
      </c>
      <c r="F73" s="94">
        <v>4</v>
      </c>
      <c r="G73" s="60"/>
      <c r="H73" s="61">
        <f>ROUND(G73*F73,2)</f>
        <v>0</v>
      </c>
      <c r="I73" s="62"/>
      <c r="J73" s="63">
        <f ca="1" t="shared" si="26"/>
      </c>
      <c r="K73" s="64" t="str">
        <f t="shared" si="27"/>
        <v>F00551 mmeach</v>
      </c>
      <c r="L73" s="65" t="e">
        <f>MATCH(K73,'[1]Pay Items'!#REF!,0)</f>
        <v>#REF!</v>
      </c>
      <c r="M73" s="66" t="str">
        <f ca="1" t="shared" si="28"/>
        <v>F0</v>
      </c>
      <c r="N73" s="66" t="str">
        <f ca="1" t="shared" si="29"/>
        <v>C2</v>
      </c>
      <c r="O73" s="66" t="str">
        <f ca="1" t="shared" si="30"/>
        <v>C2</v>
      </c>
      <c r="P73" s="38">
        <f ca="1" t="shared" si="31"/>
      </c>
      <c r="Q73" s="39" t="str">
        <f t="shared" si="32"/>
        <v>F00551 mmeach</v>
      </c>
      <c r="R73" s="40">
        <f>MATCH(Q73,'[2]Pay Items'!$K$1:$K$505,0)</f>
        <v>449</v>
      </c>
      <c r="S73" s="41" t="str">
        <f ca="1" t="shared" si="33"/>
        <v>F0</v>
      </c>
      <c r="T73" s="41" t="str">
        <f ca="1" t="shared" si="34"/>
        <v>C2</v>
      </c>
      <c r="U73" s="41" t="str">
        <f ca="1" t="shared" si="35"/>
        <v>C2</v>
      </c>
    </row>
    <row r="74" spans="1:21" s="69" customFormat="1" ht="30" customHeight="1">
      <c r="A74" s="54" t="s">
        <v>68</v>
      </c>
      <c r="B74" s="71" t="s">
        <v>242</v>
      </c>
      <c r="C74" s="56" t="s">
        <v>203</v>
      </c>
      <c r="D74" s="57"/>
      <c r="E74" s="58" t="s">
        <v>38</v>
      </c>
      <c r="F74" s="94">
        <v>2</v>
      </c>
      <c r="G74" s="60"/>
      <c r="H74" s="61">
        <f>ROUND(G74*F74,2)</f>
        <v>0</v>
      </c>
      <c r="I74" s="62"/>
      <c r="J74" s="63">
        <f ca="1" t="shared" si="26"/>
      </c>
      <c r="K74" s="64" t="str">
        <f t="shared" si="27"/>
        <v>F00776 mmeach</v>
      </c>
      <c r="L74" s="65" t="e">
        <f>MATCH(K74,'[1]Pay Items'!#REF!,0)</f>
        <v>#REF!</v>
      </c>
      <c r="M74" s="66" t="str">
        <f ca="1" t="shared" si="28"/>
        <v>F0</v>
      </c>
      <c r="N74" s="66" t="str">
        <f ca="1" t="shared" si="29"/>
        <v>C2</v>
      </c>
      <c r="O74" s="66" t="str">
        <f ca="1" t="shared" si="30"/>
        <v>C2</v>
      </c>
      <c r="P74" s="38">
        <f ca="1" t="shared" si="31"/>
      </c>
      <c r="Q74" s="39" t="str">
        <f t="shared" si="32"/>
        <v>F00776 mmeach</v>
      </c>
      <c r="R74" s="40">
        <f>MATCH(Q74,'[2]Pay Items'!$K$1:$K$505,0)</f>
        <v>451</v>
      </c>
      <c r="S74" s="41" t="str">
        <f ca="1" t="shared" si="33"/>
        <v>F0</v>
      </c>
      <c r="T74" s="41" t="str">
        <f ca="1" t="shared" si="34"/>
        <v>C2</v>
      </c>
      <c r="U74" s="41" t="str">
        <f ca="1" t="shared" si="35"/>
        <v>C2</v>
      </c>
    </row>
    <row r="75" spans="1:21" s="69" customFormat="1" ht="30" customHeight="1">
      <c r="A75" s="179" t="s">
        <v>87</v>
      </c>
      <c r="B75" s="169" t="s">
        <v>439</v>
      </c>
      <c r="C75" s="170" t="s">
        <v>107</v>
      </c>
      <c r="D75" s="171" t="s">
        <v>198</v>
      </c>
      <c r="E75" s="172" t="s">
        <v>38</v>
      </c>
      <c r="F75" s="182">
        <v>4</v>
      </c>
      <c r="G75" s="178"/>
      <c r="H75" s="175">
        <f>ROUND(G75*F75,2)</f>
        <v>0</v>
      </c>
      <c r="I75" s="176"/>
      <c r="J75" s="63"/>
      <c r="K75" s="64"/>
      <c r="L75" s="65"/>
      <c r="M75" s="66" t="str">
        <f ca="1" t="shared" si="28"/>
        <v>F0</v>
      </c>
      <c r="N75" s="66"/>
      <c r="O75" s="66"/>
      <c r="P75" s="38"/>
      <c r="Q75" s="39"/>
      <c r="R75" s="40"/>
      <c r="S75" s="41" t="str">
        <f ca="1" t="shared" si="33"/>
        <v>F0</v>
      </c>
      <c r="T75" s="41"/>
      <c r="U75" s="41"/>
    </row>
    <row r="76" spans="1:21" s="69" customFormat="1" ht="30" customHeight="1">
      <c r="A76" s="179" t="s">
        <v>88</v>
      </c>
      <c r="B76" s="169" t="s">
        <v>440</v>
      </c>
      <c r="C76" s="170" t="s">
        <v>109</v>
      </c>
      <c r="D76" s="171" t="s">
        <v>198</v>
      </c>
      <c r="E76" s="172" t="s">
        <v>38</v>
      </c>
      <c r="F76" s="182">
        <v>4</v>
      </c>
      <c r="G76" s="178"/>
      <c r="H76" s="175">
        <f>ROUND(G76*F76,2)</f>
        <v>0</v>
      </c>
      <c r="I76" s="176"/>
      <c r="J76" s="63"/>
      <c r="K76" s="64"/>
      <c r="L76" s="65"/>
      <c r="M76" s="66" t="str">
        <f ca="1" t="shared" si="28"/>
        <v>F0</v>
      </c>
      <c r="N76" s="66"/>
      <c r="O76" s="66"/>
      <c r="P76" s="38"/>
      <c r="Q76" s="39"/>
      <c r="R76" s="40"/>
      <c r="S76" s="41" t="str">
        <f ca="1" t="shared" si="33"/>
        <v>F0</v>
      </c>
      <c r="T76" s="41"/>
      <c r="U76" s="41"/>
    </row>
    <row r="77" spans="1:21" ht="36" customHeight="1">
      <c r="A77" s="47"/>
      <c r="B77" s="48"/>
      <c r="C77" s="76" t="s">
        <v>25</v>
      </c>
      <c r="D77" s="50"/>
      <c r="E77" s="77"/>
      <c r="F77" s="78"/>
      <c r="G77" s="47"/>
      <c r="H77" s="52"/>
      <c r="I77" s="53"/>
      <c r="J77" s="5"/>
      <c r="K77" s="5"/>
      <c r="L77" s="5"/>
      <c r="M77" s="5"/>
      <c r="N77" s="5"/>
      <c r="O77" s="5"/>
      <c r="P77" s="38" t="str">
        <f ca="1" t="shared" si="31"/>
        <v>LOCKED</v>
      </c>
      <c r="Q77" s="39" t="str">
        <f t="shared" si="32"/>
        <v>LANDSCAPING</v>
      </c>
      <c r="R77" s="40">
        <f>MATCH(Q77,'[2]Pay Items'!$K$1:$K$505,0)</f>
        <v>473</v>
      </c>
      <c r="S77" s="41" t="str">
        <f ca="1" t="shared" si="33"/>
        <v>F0</v>
      </c>
      <c r="T77" s="41" t="str">
        <f ca="1" t="shared" si="34"/>
        <v>C2</v>
      </c>
      <c r="U77" s="41" t="str">
        <f ca="1" t="shared" si="35"/>
        <v>C2</v>
      </c>
    </row>
    <row r="78" spans="1:21" s="67" customFormat="1" ht="30" customHeight="1">
      <c r="A78" s="79" t="s">
        <v>70</v>
      </c>
      <c r="B78" s="55" t="s">
        <v>441</v>
      </c>
      <c r="C78" s="56" t="s">
        <v>71</v>
      </c>
      <c r="D78" s="57" t="s">
        <v>204</v>
      </c>
      <c r="E78" s="58"/>
      <c r="F78" s="59"/>
      <c r="G78" s="70"/>
      <c r="H78" s="61"/>
      <c r="I78" s="62"/>
      <c r="J78" s="63" t="str">
        <f ca="1">IF(CELL("protect",$G78)=1,"LOCKED","")</f>
        <v>LOCKED</v>
      </c>
      <c r="K78" s="64" t="str">
        <f>CLEAN(CONCATENATE(TRIM($A78),TRIM($C78),TRIM($D78),TRIM($E78)))</f>
        <v>G001SoddingCW 3510-R9</v>
      </c>
      <c r="L78" s="65" t="e">
        <f>MATCH(K78,'[1]Pay Items'!#REF!,0)</f>
        <v>#REF!</v>
      </c>
      <c r="M78" s="66" t="str">
        <f ca="1">CELL("format",$F78)</f>
        <v>F0</v>
      </c>
      <c r="N78" s="66" t="str">
        <f ca="1">CELL("format",$G78)</f>
        <v>G</v>
      </c>
      <c r="O78" s="66" t="str">
        <f ca="1">CELL("format",$H78)</f>
        <v>C2</v>
      </c>
      <c r="P78" s="38" t="str">
        <f ca="1" t="shared" si="31"/>
        <v>LOCKED</v>
      </c>
      <c r="Q78" s="39" t="str">
        <f t="shared" si="32"/>
        <v>G001SoddingCW 3510-R9</v>
      </c>
      <c r="R78" s="40">
        <f>MATCH(Q78,'[2]Pay Items'!$K$1:$K$505,0)</f>
        <v>474</v>
      </c>
      <c r="S78" s="41" t="str">
        <f ca="1" t="shared" si="33"/>
        <v>F0</v>
      </c>
      <c r="T78" s="41" t="str">
        <f ca="1" t="shared" si="34"/>
        <v>G</v>
      </c>
      <c r="U78" s="41" t="str">
        <f ca="1" t="shared" si="35"/>
        <v>C2</v>
      </c>
    </row>
    <row r="79" spans="1:21" s="69" customFormat="1" ht="30" customHeight="1">
      <c r="A79" s="79" t="s">
        <v>205</v>
      </c>
      <c r="B79" s="71" t="s">
        <v>32</v>
      </c>
      <c r="C79" s="56" t="s">
        <v>206</v>
      </c>
      <c r="D79" s="57"/>
      <c r="E79" s="58" t="s">
        <v>31</v>
      </c>
      <c r="F79" s="59">
        <v>150</v>
      </c>
      <c r="G79" s="60"/>
      <c r="H79" s="61">
        <f>ROUND(G79*F79,2)</f>
        <v>0</v>
      </c>
      <c r="I79" s="108"/>
      <c r="J79" s="63">
        <f ca="1">IF(CELL("protect",$G79)=1,"LOCKED","")</f>
      </c>
      <c r="K79" s="64" t="str">
        <f>CLEAN(CONCATENATE(TRIM($A79),TRIM($C79),TRIM($D79),TRIM($E79)))</f>
        <v>G002width &lt; 600 mmm²</v>
      </c>
      <c r="L79" s="65" t="e">
        <f>MATCH(K79,'[1]Pay Items'!#REF!,0)</f>
        <v>#REF!</v>
      </c>
      <c r="M79" s="66" t="str">
        <f ca="1">CELL("format",$F79)</f>
        <v>F0</v>
      </c>
      <c r="N79" s="66" t="str">
        <f ca="1">CELL("format",$G79)</f>
        <v>C2</v>
      </c>
      <c r="O79" s="66" t="str">
        <f ca="1">CELL("format",$H79)</f>
        <v>C2</v>
      </c>
      <c r="P79" s="38">
        <f ca="1" t="shared" si="31"/>
      </c>
      <c r="Q79" s="39" t="str">
        <f t="shared" si="32"/>
        <v>G002width &lt; 600 mmm²</v>
      </c>
      <c r="R79" s="40">
        <f>MATCH(Q79,'[2]Pay Items'!$K$1:$K$505,0)</f>
        <v>475</v>
      </c>
      <c r="S79" s="41" t="str">
        <f ca="1" t="shared" si="33"/>
        <v>F0</v>
      </c>
      <c r="T79" s="41" t="str">
        <f ca="1" t="shared" si="34"/>
        <v>C2</v>
      </c>
      <c r="U79" s="41" t="str">
        <f ca="1" t="shared" si="35"/>
        <v>C2</v>
      </c>
    </row>
    <row r="80" spans="1:21" s="69" customFormat="1" ht="30" customHeight="1">
      <c r="A80" s="79" t="s">
        <v>72</v>
      </c>
      <c r="B80" s="71" t="s">
        <v>39</v>
      </c>
      <c r="C80" s="56" t="s">
        <v>207</v>
      </c>
      <c r="D80" s="57"/>
      <c r="E80" s="58" t="s">
        <v>31</v>
      </c>
      <c r="F80" s="59">
        <v>850</v>
      </c>
      <c r="G80" s="60"/>
      <c r="H80" s="61">
        <f>ROUND(G80*F80,2)</f>
        <v>0</v>
      </c>
      <c r="I80" s="62"/>
      <c r="J80" s="63">
        <f ca="1">IF(CELL("protect",$G80)=1,"LOCKED","")</f>
      </c>
      <c r="K80" s="64" t="str">
        <f>CLEAN(CONCATENATE(TRIM($A80),TRIM($C80),TRIM($D80),TRIM($E80)))</f>
        <v>G003width &gt; or = 600 mmm²</v>
      </c>
      <c r="L80" s="65" t="e">
        <f>MATCH(K80,'[1]Pay Items'!#REF!,0)</f>
        <v>#REF!</v>
      </c>
      <c r="M80" s="66" t="str">
        <f ca="1">CELL("format",$F80)</f>
        <v>F0</v>
      </c>
      <c r="N80" s="66" t="str">
        <f ca="1">CELL("format",$G80)</f>
        <v>C2</v>
      </c>
      <c r="O80" s="66" t="str">
        <f ca="1">CELL("format",$H80)</f>
        <v>C2</v>
      </c>
      <c r="P80" s="38">
        <f ca="1" t="shared" si="31"/>
      </c>
      <c r="Q80" s="39" t="str">
        <f t="shared" si="32"/>
        <v>G003width &gt; or = 600 mmm²</v>
      </c>
      <c r="R80" s="40">
        <f>MATCH(Q80,'[2]Pay Items'!$K$1:$K$505,0)</f>
        <v>476</v>
      </c>
      <c r="S80" s="41" t="str">
        <f ca="1" t="shared" si="33"/>
        <v>F0</v>
      </c>
      <c r="T80" s="41" t="str">
        <f ca="1" t="shared" si="34"/>
        <v>C2</v>
      </c>
      <c r="U80" s="41" t="str">
        <f ca="1" t="shared" si="35"/>
        <v>C2</v>
      </c>
    </row>
    <row r="81" spans="1:21" ht="30" customHeight="1" thickBot="1">
      <c r="A81" s="109"/>
      <c r="B81" s="110" t="str">
        <f>B6</f>
        <v>A</v>
      </c>
      <c r="C81" s="194" t="str">
        <f>C6</f>
        <v>Pulberry Street from St. Vital Road to Moore Avenue - Concrete Reconstruction</v>
      </c>
      <c r="D81" s="195"/>
      <c r="E81" s="195"/>
      <c r="F81" s="196"/>
      <c r="G81" s="109"/>
      <c r="H81" s="111">
        <f>SUM(H6:H80)</f>
        <v>0</v>
      </c>
      <c r="I81" s="53"/>
      <c r="J81" s="5"/>
      <c r="K81" s="5"/>
      <c r="L81" s="5"/>
      <c r="M81" s="5"/>
      <c r="N81" s="5"/>
      <c r="O81" s="5"/>
      <c r="P81" s="38" t="str">
        <f ca="1" t="shared" si="31"/>
        <v>LOCKED</v>
      </c>
      <c r="Q81" s="39" t="str">
        <f t="shared" si="32"/>
        <v>Pulberry Street from St. Vital Road to Moore Avenue - Concrete Reconstruction</v>
      </c>
      <c r="R81" s="40" t="e">
        <f>MATCH(Q81,'[2]Pay Items'!$K$1:$K$505,0)</f>
        <v>#N/A</v>
      </c>
      <c r="S81" s="41" t="str">
        <f ca="1" t="shared" si="33"/>
        <v>G</v>
      </c>
      <c r="T81" s="41" t="str">
        <f ca="1" t="shared" si="34"/>
        <v>C2</v>
      </c>
      <c r="U81" s="41" t="str">
        <f ca="1" t="shared" si="35"/>
        <v>C2</v>
      </c>
    </row>
    <row r="82" spans="1:21" s="46" customFormat="1" ht="30" customHeight="1" thickTop="1">
      <c r="A82" s="42"/>
      <c r="B82" s="43" t="s">
        <v>13</v>
      </c>
      <c r="C82" s="202" t="s">
        <v>377</v>
      </c>
      <c r="D82" s="203"/>
      <c r="E82" s="203"/>
      <c r="F82" s="204"/>
      <c r="G82" s="42"/>
      <c r="H82" s="44"/>
      <c r="I82" s="112"/>
      <c r="J82" s="45"/>
      <c r="K82" s="45"/>
      <c r="L82" s="45"/>
      <c r="M82" s="45"/>
      <c r="N82" s="45"/>
      <c r="O82" s="45"/>
      <c r="P82" s="38" t="str">
        <f ca="1" t="shared" si="31"/>
        <v>LOCKED</v>
      </c>
      <c r="Q82" s="39" t="str">
        <f t="shared" si="32"/>
        <v>Riverbend Avenue from Minnetonka Street to Metz Street - Rehabilitation</v>
      </c>
      <c r="R82" s="40" t="e">
        <f>MATCH(Q82,'[2]Pay Items'!$K$1:$K$505,0)</f>
        <v>#N/A</v>
      </c>
      <c r="S82" s="41" t="str">
        <f ca="1" t="shared" si="33"/>
        <v>G</v>
      </c>
      <c r="T82" s="41" t="str">
        <f ca="1" t="shared" si="34"/>
        <v>C2</v>
      </c>
      <c r="U82" s="41" t="str">
        <f ca="1" t="shared" si="35"/>
        <v>C2</v>
      </c>
    </row>
    <row r="83" spans="1:21" ht="36" customHeight="1">
      <c r="A83" s="47"/>
      <c r="B83" s="48"/>
      <c r="C83" s="49" t="s">
        <v>19</v>
      </c>
      <c r="D83" s="50"/>
      <c r="E83" s="51" t="s">
        <v>2</v>
      </c>
      <c r="F83" s="51" t="s">
        <v>2</v>
      </c>
      <c r="G83" s="47"/>
      <c r="H83" s="52"/>
      <c r="I83" s="53"/>
      <c r="J83" s="5"/>
      <c r="K83" s="5"/>
      <c r="L83" s="5"/>
      <c r="M83" s="5"/>
      <c r="N83" s="5"/>
      <c r="O83" s="5"/>
      <c r="P83" s="38" t="str">
        <f ca="1" t="shared" si="31"/>
        <v>LOCKED</v>
      </c>
      <c r="Q83" s="39" t="str">
        <f t="shared" si="32"/>
        <v>EARTH AND BASE WORKS</v>
      </c>
      <c r="R83" s="40">
        <f>MATCH(Q83,'[2]Pay Items'!$K$1:$K$505,0)</f>
        <v>3</v>
      </c>
      <c r="S83" s="41" t="str">
        <f ca="1" t="shared" si="33"/>
        <v>G</v>
      </c>
      <c r="T83" s="41" t="str">
        <f ca="1" t="shared" si="34"/>
        <v>C2</v>
      </c>
      <c r="U83" s="41" t="str">
        <f ca="1" t="shared" si="35"/>
        <v>C2</v>
      </c>
    </row>
    <row r="84" spans="1:21" s="69" customFormat="1" ht="30" customHeight="1">
      <c r="A84" s="54" t="s">
        <v>36</v>
      </c>
      <c r="B84" s="55" t="s">
        <v>73</v>
      </c>
      <c r="C84" s="56" t="s">
        <v>37</v>
      </c>
      <c r="D84" s="57" t="s">
        <v>211</v>
      </c>
      <c r="E84" s="58" t="s">
        <v>31</v>
      </c>
      <c r="F84" s="59">
        <v>60</v>
      </c>
      <c r="G84" s="60"/>
      <c r="H84" s="61">
        <f>ROUND(G84*F84,2)</f>
        <v>0</v>
      </c>
      <c r="I84" s="62" t="s">
        <v>129</v>
      </c>
      <c r="J84" s="63">
        <f ca="1">IF(CELL("protect",$G84)=1,"LOCKED","")</f>
      </c>
      <c r="K84" s="64" t="str">
        <f>CLEAN(CONCATENATE(TRIM($A84),TRIM($C84),TRIM($D84),TRIM($E84)))</f>
        <v>A012Grading of BoulevardsCW 3110-R15m²</v>
      </c>
      <c r="L84" s="65" t="e">
        <f>MATCH(K84,'[1]Pay Items'!#REF!,0)</f>
        <v>#REF!</v>
      </c>
      <c r="M84" s="66" t="str">
        <f ca="1">CELL("format",$F84)</f>
        <v>F0</v>
      </c>
      <c r="N84" s="66" t="str">
        <f ca="1">CELL("format",$G84)</f>
        <v>C2</v>
      </c>
      <c r="O84" s="66" t="str">
        <f ca="1">CELL("format",$H84)</f>
        <v>C2</v>
      </c>
      <c r="P84" s="38">
        <f ca="1" t="shared" si="31"/>
      </c>
      <c r="Q84" s="39" t="str">
        <f t="shared" si="32"/>
        <v>A012Grading of BoulevardsCW 3110-R15m²</v>
      </c>
      <c r="R84" s="40">
        <f>MATCH(Q84,'[2]Pay Items'!$K$1:$K$505,0)</f>
        <v>23</v>
      </c>
      <c r="S84" s="41" t="str">
        <f ca="1" t="shared" si="33"/>
        <v>F0</v>
      </c>
      <c r="T84" s="41" t="str">
        <f ca="1" t="shared" si="34"/>
        <v>C2</v>
      </c>
      <c r="U84" s="41" t="str">
        <f ca="1" t="shared" si="35"/>
        <v>C2</v>
      </c>
    </row>
    <row r="85" spans="1:21" ht="36" customHeight="1">
      <c r="A85" s="47"/>
      <c r="B85" s="48"/>
      <c r="C85" s="76" t="s">
        <v>20</v>
      </c>
      <c r="D85" s="50"/>
      <c r="E85" s="77"/>
      <c r="F85" s="78"/>
      <c r="G85" s="47"/>
      <c r="H85" s="52"/>
      <c r="I85" s="53"/>
      <c r="J85" s="5"/>
      <c r="K85" s="5"/>
      <c r="L85" s="5"/>
      <c r="M85" s="5"/>
      <c r="N85" s="5"/>
      <c r="O85" s="5"/>
      <c r="P85" s="38" t="str">
        <f ca="1" t="shared" si="31"/>
        <v>LOCKED</v>
      </c>
      <c r="Q85" s="39" t="str">
        <f t="shared" si="32"/>
        <v>ROADWORKS - RENEWALS</v>
      </c>
      <c r="R85" s="40" t="e">
        <f>MATCH(Q85,'[2]Pay Items'!$K$1:$K$505,0)</f>
        <v>#N/A</v>
      </c>
      <c r="S85" s="41" t="str">
        <f ca="1" t="shared" si="33"/>
        <v>F0</v>
      </c>
      <c r="T85" s="41" t="str">
        <f ca="1" t="shared" si="34"/>
        <v>C2</v>
      </c>
      <c r="U85" s="41" t="str">
        <f ca="1" t="shared" si="35"/>
        <v>C2</v>
      </c>
    </row>
    <row r="86" spans="1:21" s="69" customFormat="1" ht="30" customHeight="1">
      <c r="A86" s="79" t="s">
        <v>218</v>
      </c>
      <c r="B86" s="55" t="s">
        <v>280</v>
      </c>
      <c r="C86" s="56" t="s">
        <v>220</v>
      </c>
      <c r="D86" s="57" t="s">
        <v>212</v>
      </c>
      <c r="E86" s="58"/>
      <c r="F86" s="59"/>
      <c r="G86" s="70"/>
      <c r="H86" s="61"/>
      <c r="I86" s="62"/>
      <c r="J86" s="63" t="str">
        <f aca="true" ca="1" t="shared" si="36" ref="J86:J110">IF(CELL("protect",$G86)=1,"LOCKED","")</f>
        <v>LOCKED</v>
      </c>
      <c r="K86" s="64" t="str">
        <f aca="true" t="shared" si="37" ref="K86:K110">CLEAN(CONCATENATE(TRIM($A86),TRIM($C86),TRIM($D86),TRIM($E86)))</f>
        <v>B017Partial Slab PatchesCW 3230-R7</v>
      </c>
      <c r="L86" s="65" t="e">
        <f>MATCH(K86,'[1]Pay Items'!#REF!,0)</f>
        <v>#REF!</v>
      </c>
      <c r="M86" s="66" t="str">
        <f aca="true" ca="1" t="shared" si="38" ref="M86:M110">CELL("format",$F86)</f>
        <v>F0</v>
      </c>
      <c r="N86" s="66" t="str">
        <f aca="true" ca="1" t="shared" si="39" ref="N86:N110">CELL("format",$G86)</f>
        <v>G</v>
      </c>
      <c r="O86" s="66" t="str">
        <f aca="true" ca="1" t="shared" si="40" ref="O86:O110">CELL("format",$H86)</f>
        <v>C2</v>
      </c>
      <c r="P86" s="38" t="str">
        <f ca="1" t="shared" si="31"/>
        <v>LOCKED</v>
      </c>
      <c r="Q86" s="39" t="str">
        <f t="shared" si="32"/>
        <v>B017Partial Slab PatchesCW 3230-R7</v>
      </c>
      <c r="R86" s="40">
        <f>MATCH(Q86,'[2]Pay Items'!$K$1:$K$505,0)</f>
        <v>66</v>
      </c>
      <c r="S86" s="41" t="str">
        <f ca="1" t="shared" si="33"/>
        <v>F0</v>
      </c>
      <c r="T86" s="41" t="str">
        <f ca="1" t="shared" si="34"/>
        <v>G</v>
      </c>
      <c r="U86" s="41" t="str">
        <f ca="1" t="shared" si="35"/>
        <v>C2</v>
      </c>
    </row>
    <row r="87" spans="1:21" s="69" customFormat="1" ht="43.5" customHeight="1">
      <c r="A87" s="79" t="s">
        <v>395</v>
      </c>
      <c r="B87" s="71" t="s">
        <v>32</v>
      </c>
      <c r="C87" s="56" t="s">
        <v>396</v>
      </c>
      <c r="D87" s="57" t="s">
        <v>2</v>
      </c>
      <c r="E87" s="58" t="s">
        <v>31</v>
      </c>
      <c r="F87" s="59">
        <v>9</v>
      </c>
      <c r="G87" s="60"/>
      <c r="H87" s="61">
        <f>ROUND(G87*F87,2)</f>
        <v>0</v>
      </c>
      <c r="I87" s="62"/>
      <c r="J87" s="63">
        <f ca="1" t="shared" si="36"/>
      </c>
      <c r="K87" s="64" t="str">
        <f t="shared" si="37"/>
        <v>B026200 mm Concrete Pavement (Type A)m²</v>
      </c>
      <c r="L87" s="65" t="e">
        <f>MATCH(K87,'[1]Pay Items'!#REF!,0)</f>
        <v>#REF!</v>
      </c>
      <c r="M87" s="66" t="str">
        <f ca="1" t="shared" si="38"/>
        <v>F0</v>
      </c>
      <c r="N87" s="66" t="str">
        <f ca="1" t="shared" si="39"/>
        <v>C2</v>
      </c>
      <c r="O87" s="66" t="str">
        <f ca="1" t="shared" si="40"/>
        <v>C2</v>
      </c>
      <c r="P87" s="38">
        <f ca="1" t="shared" si="31"/>
      </c>
      <c r="Q87" s="39" t="str">
        <f t="shared" si="32"/>
        <v>B026200 mm Concrete Pavement (Type A)m²</v>
      </c>
      <c r="R87" s="40">
        <f>MATCH(Q87,'[2]Pay Items'!$K$1:$K$505,0)</f>
        <v>75</v>
      </c>
      <c r="S87" s="41" t="str">
        <f ca="1" t="shared" si="33"/>
        <v>F0</v>
      </c>
      <c r="T87" s="41" t="str">
        <f ca="1" t="shared" si="34"/>
        <v>C2</v>
      </c>
      <c r="U87" s="41" t="str">
        <f ca="1" t="shared" si="35"/>
        <v>C2</v>
      </c>
    </row>
    <row r="88" spans="1:21" s="69" customFormat="1" ht="43.5" customHeight="1">
      <c r="A88" s="79" t="s">
        <v>221</v>
      </c>
      <c r="B88" s="71" t="s">
        <v>39</v>
      </c>
      <c r="C88" s="56" t="s">
        <v>222</v>
      </c>
      <c r="D88" s="57" t="s">
        <v>2</v>
      </c>
      <c r="E88" s="58" t="s">
        <v>31</v>
      </c>
      <c r="F88" s="59">
        <v>52</v>
      </c>
      <c r="G88" s="60"/>
      <c r="H88" s="61">
        <f>ROUND(G88*F88,2)</f>
        <v>0</v>
      </c>
      <c r="I88" s="62"/>
      <c r="J88" s="63">
        <f ca="1" t="shared" si="36"/>
      </c>
      <c r="K88" s="64" t="str">
        <f t="shared" si="37"/>
        <v>B027200 mm Concrete Pavement (Type B)m²</v>
      </c>
      <c r="L88" s="65" t="e">
        <f>MATCH(K88,'[1]Pay Items'!#REF!,0)</f>
        <v>#REF!</v>
      </c>
      <c r="M88" s="66" t="str">
        <f ca="1" t="shared" si="38"/>
        <v>F0</v>
      </c>
      <c r="N88" s="66" t="str">
        <f ca="1" t="shared" si="39"/>
        <v>C2</v>
      </c>
      <c r="O88" s="66" t="str">
        <f ca="1" t="shared" si="40"/>
        <v>C2</v>
      </c>
      <c r="P88" s="38">
        <f ca="1" t="shared" si="31"/>
      </c>
      <c r="Q88" s="39" t="str">
        <f t="shared" si="32"/>
        <v>B027200 mm Concrete Pavement (Type B)m²</v>
      </c>
      <c r="R88" s="40">
        <f>MATCH(Q88,'[2]Pay Items'!$K$1:$K$505,0)</f>
        <v>76</v>
      </c>
      <c r="S88" s="41" t="str">
        <f ca="1" t="shared" si="33"/>
        <v>F0</v>
      </c>
      <c r="T88" s="41" t="str">
        <f ca="1" t="shared" si="34"/>
        <v>C2</v>
      </c>
      <c r="U88" s="41" t="str">
        <f ca="1" t="shared" si="35"/>
        <v>C2</v>
      </c>
    </row>
    <row r="89" spans="1:21" s="69" customFormat="1" ht="43.5" customHeight="1">
      <c r="A89" s="79" t="s">
        <v>223</v>
      </c>
      <c r="B89" s="71" t="s">
        <v>242</v>
      </c>
      <c r="C89" s="56" t="s">
        <v>224</v>
      </c>
      <c r="D89" s="57" t="s">
        <v>2</v>
      </c>
      <c r="E89" s="58" t="s">
        <v>31</v>
      </c>
      <c r="F89" s="59">
        <v>35</v>
      </c>
      <c r="G89" s="60"/>
      <c r="H89" s="61">
        <f>ROUND(G89*F89,2)</f>
        <v>0</v>
      </c>
      <c r="I89" s="62"/>
      <c r="J89" s="63">
        <f ca="1" t="shared" si="36"/>
      </c>
      <c r="K89" s="64" t="str">
        <f t="shared" si="37"/>
        <v>B029200 mm Concrete Pavement (Type D)m²</v>
      </c>
      <c r="L89" s="65" t="e">
        <f>MATCH(K89,'[1]Pay Items'!#REF!,0)</f>
        <v>#REF!</v>
      </c>
      <c r="M89" s="66" t="str">
        <f ca="1" t="shared" si="38"/>
        <v>F0</v>
      </c>
      <c r="N89" s="66" t="str">
        <f ca="1" t="shared" si="39"/>
        <v>C2</v>
      </c>
      <c r="O89" s="66" t="str">
        <f ca="1" t="shared" si="40"/>
        <v>C2</v>
      </c>
      <c r="P89" s="38">
        <f ca="1" t="shared" si="31"/>
      </c>
      <c r="Q89" s="39" t="str">
        <f t="shared" si="32"/>
        <v>B029200 mm Concrete Pavement (Type D)m²</v>
      </c>
      <c r="R89" s="40">
        <f>MATCH(Q89,'[2]Pay Items'!$K$1:$K$505,0)</f>
        <v>78</v>
      </c>
      <c r="S89" s="41" t="str">
        <f ca="1" t="shared" si="33"/>
        <v>F0</v>
      </c>
      <c r="T89" s="41" t="str">
        <f ca="1" t="shared" si="34"/>
        <v>C2</v>
      </c>
      <c r="U89" s="41" t="str">
        <f ca="1" t="shared" si="35"/>
        <v>C2</v>
      </c>
    </row>
    <row r="90" spans="1:21" s="113" customFormat="1" ht="30" customHeight="1">
      <c r="A90" s="79" t="s">
        <v>361</v>
      </c>
      <c r="B90" s="55" t="s">
        <v>219</v>
      </c>
      <c r="C90" s="56" t="s">
        <v>362</v>
      </c>
      <c r="D90" s="57" t="s">
        <v>392</v>
      </c>
      <c r="E90" s="58" t="s">
        <v>31</v>
      </c>
      <c r="F90" s="59">
        <v>100</v>
      </c>
      <c r="G90" s="60"/>
      <c r="H90" s="61">
        <f>ROUND(G90*F90,2)</f>
        <v>0</v>
      </c>
      <c r="I90" s="96" t="s">
        <v>363</v>
      </c>
      <c r="J90" s="72">
        <f ca="1" t="shared" si="36"/>
      </c>
      <c r="K90" s="73" t="str">
        <f t="shared" si="37"/>
        <v>B093APartial Depth Planing of Existing JointsE9m²</v>
      </c>
      <c r="L90" s="65" t="e">
        <f>MATCH(K90,'[1]Pay Items'!#REF!,0)</f>
        <v>#REF!</v>
      </c>
      <c r="M90" s="74" t="str">
        <f ca="1" t="shared" si="38"/>
        <v>F0</v>
      </c>
      <c r="N90" s="74" t="str">
        <f ca="1" t="shared" si="39"/>
        <v>C2</v>
      </c>
      <c r="O90" s="74" t="str">
        <f ca="1" t="shared" si="40"/>
        <v>C2</v>
      </c>
      <c r="P90" s="38">
        <f ca="1" t="shared" si="31"/>
      </c>
      <c r="Q90" s="39" t="str">
        <f t="shared" si="32"/>
        <v>B093APartial Depth Planing of Existing JointsE9m²</v>
      </c>
      <c r="R90" s="40" t="e">
        <f>MATCH(Q90,'[2]Pay Items'!$K$1:$K$505,0)</f>
        <v>#N/A</v>
      </c>
      <c r="S90" s="41" t="str">
        <f ca="1" t="shared" si="33"/>
        <v>F0</v>
      </c>
      <c r="T90" s="41" t="str">
        <f ca="1" t="shared" si="34"/>
        <v>C2</v>
      </c>
      <c r="U90" s="41" t="str">
        <f ca="1" t="shared" si="35"/>
        <v>C2</v>
      </c>
    </row>
    <row r="91" spans="1:21" s="113" customFormat="1" ht="30" customHeight="1">
      <c r="A91" s="79" t="s">
        <v>364</v>
      </c>
      <c r="B91" s="55" t="s">
        <v>281</v>
      </c>
      <c r="C91" s="56" t="s">
        <v>365</v>
      </c>
      <c r="D91" s="57" t="s">
        <v>392</v>
      </c>
      <c r="E91" s="58" t="s">
        <v>31</v>
      </c>
      <c r="F91" s="59">
        <v>100</v>
      </c>
      <c r="G91" s="60"/>
      <c r="H91" s="61">
        <f>ROUND(G91*F91,2)</f>
        <v>0</v>
      </c>
      <c r="I91" s="96"/>
      <c r="J91" s="72">
        <f ca="1" t="shared" si="36"/>
      </c>
      <c r="K91" s="73" t="str">
        <f t="shared" si="37"/>
        <v>B093BAsphalt Patching of Partial Depth JointsE9m²</v>
      </c>
      <c r="L91" s="65" t="e">
        <f>MATCH(K91,'[1]Pay Items'!#REF!,0)</f>
        <v>#REF!</v>
      </c>
      <c r="M91" s="74" t="str">
        <f ca="1" t="shared" si="38"/>
        <v>F0</v>
      </c>
      <c r="N91" s="74" t="str">
        <f ca="1" t="shared" si="39"/>
        <v>C2</v>
      </c>
      <c r="O91" s="74" t="str">
        <f ca="1" t="shared" si="40"/>
        <v>C2</v>
      </c>
      <c r="P91" s="38">
        <f ca="1" t="shared" si="31"/>
      </c>
      <c r="Q91" s="39" t="str">
        <f t="shared" si="32"/>
        <v>B093BAsphalt Patching of Partial Depth JointsE9m²</v>
      </c>
      <c r="R91" s="40" t="e">
        <f>MATCH(Q91,'[2]Pay Items'!$K$1:$K$505,0)</f>
        <v>#N/A</v>
      </c>
      <c r="S91" s="41" t="str">
        <f ca="1" t="shared" si="33"/>
        <v>F0</v>
      </c>
      <c r="T91" s="41" t="str">
        <f ca="1" t="shared" si="34"/>
        <v>C2</v>
      </c>
      <c r="U91" s="41" t="str">
        <f ca="1" t="shared" si="35"/>
        <v>C2</v>
      </c>
    </row>
    <row r="92" spans="1:21" s="69" customFormat="1" ht="30" customHeight="1">
      <c r="A92" s="79" t="s">
        <v>40</v>
      </c>
      <c r="B92" s="55" t="s">
        <v>282</v>
      </c>
      <c r="C92" s="56" t="s">
        <v>41</v>
      </c>
      <c r="D92" s="57" t="s">
        <v>212</v>
      </c>
      <c r="E92" s="58"/>
      <c r="F92" s="59"/>
      <c r="G92" s="70"/>
      <c r="H92" s="61"/>
      <c r="I92" s="62"/>
      <c r="J92" s="63" t="str">
        <f ca="1" t="shared" si="36"/>
        <v>LOCKED</v>
      </c>
      <c r="K92" s="64" t="str">
        <f t="shared" si="37"/>
        <v>B094Drilled DowelsCW 3230-R7</v>
      </c>
      <c r="L92" s="65" t="e">
        <f>MATCH(K92,'[1]Pay Items'!#REF!,0)</f>
        <v>#REF!</v>
      </c>
      <c r="M92" s="66" t="str">
        <f ca="1" t="shared" si="38"/>
        <v>F0</v>
      </c>
      <c r="N92" s="66" t="str">
        <f ca="1" t="shared" si="39"/>
        <v>G</v>
      </c>
      <c r="O92" s="66" t="str">
        <f ca="1" t="shared" si="40"/>
        <v>C2</v>
      </c>
      <c r="P92" s="38" t="str">
        <f ca="1" t="shared" si="31"/>
        <v>LOCKED</v>
      </c>
      <c r="Q92" s="39" t="str">
        <f t="shared" si="32"/>
        <v>B094Drilled DowelsCW 3230-R7</v>
      </c>
      <c r="R92" s="40">
        <f>MATCH(Q92,'[2]Pay Items'!$K$1:$K$505,0)</f>
        <v>145</v>
      </c>
      <c r="S92" s="41" t="str">
        <f ca="1" t="shared" si="33"/>
        <v>F0</v>
      </c>
      <c r="T92" s="41" t="str">
        <f ca="1" t="shared" si="34"/>
        <v>G</v>
      </c>
      <c r="U92" s="41" t="str">
        <f ca="1" t="shared" si="35"/>
        <v>C2</v>
      </c>
    </row>
    <row r="93" spans="1:21" s="69" customFormat="1" ht="30" customHeight="1">
      <c r="A93" s="79" t="s">
        <v>42</v>
      </c>
      <c r="B93" s="71" t="s">
        <v>32</v>
      </c>
      <c r="C93" s="56" t="s">
        <v>43</v>
      </c>
      <c r="D93" s="57" t="s">
        <v>2</v>
      </c>
      <c r="E93" s="58" t="s">
        <v>38</v>
      </c>
      <c r="F93" s="59">
        <v>120</v>
      </c>
      <c r="G93" s="60"/>
      <c r="H93" s="61">
        <f>ROUND(G93*F93,2)</f>
        <v>0</v>
      </c>
      <c r="I93" s="62"/>
      <c r="J93" s="63">
        <f ca="1" t="shared" si="36"/>
      </c>
      <c r="K93" s="64" t="str">
        <f t="shared" si="37"/>
        <v>B09519.1 mm Diametereach</v>
      </c>
      <c r="L93" s="65" t="e">
        <f>MATCH(K93,'[1]Pay Items'!#REF!,0)</f>
        <v>#REF!</v>
      </c>
      <c r="M93" s="66" t="str">
        <f ca="1" t="shared" si="38"/>
        <v>F0</v>
      </c>
      <c r="N93" s="66" t="str">
        <f ca="1" t="shared" si="39"/>
        <v>C2</v>
      </c>
      <c r="O93" s="66" t="str">
        <f ca="1" t="shared" si="40"/>
        <v>C2</v>
      </c>
      <c r="P93" s="38">
        <f ca="1" t="shared" si="31"/>
      </c>
      <c r="Q93" s="39" t="str">
        <f t="shared" si="32"/>
        <v>B09519.1 mm Diametereach</v>
      </c>
      <c r="R93" s="40">
        <f>MATCH(Q93,'[2]Pay Items'!$K$1:$K$505,0)</f>
        <v>146</v>
      </c>
      <c r="S93" s="41" t="str">
        <f ca="1" t="shared" si="33"/>
        <v>F0</v>
      </c>
      <c r="T93" s="41" t="str">
        <f ca="1" t="shared" si="34"/>
        <v>C2</v>
      </c>
      <c r="U93" s="41" t="str">
        <f ca="1" t="shared" si="35"/>
        <v>C2</v>
      </c>
    </row>
    <row r="94" spans="1:21" s="69" customFormat="1" ht="30" customHeight="1">
      <c r="A94" s="79" t="s">
        <v>44</v>
      </c>
      <c r="B94" s="55" t="s">
        <v>283</v>
      </c>
      <c r="C94" s="56" t="s">
        <v>45</v>
      </c>
      <c r="D94" s="57" t="s">
        <v>212</v>
      </c>
      <c r="E94" s="58"/>
      <c r="F94" s="59"/>
      <c r="G94" s="70"/>
      <c r="H94" s="61"/>
      <c r="I94" s="62"/>
      <c r="J94" s="63" t="str">
        <f ca="1" t="shared" si="36"/>
        <v>LOCKED</v>
      </c>
      <c r="K94" s="64" t="str">
        <f t="shared" si="37"/>
        <v>B097Drilled Tie BarsCW 3230-R7</v>
      </c>
      <c r="L94" s="65" t="e">
        <f>MATCH(K94,'[1]Pay Items'!#REF!,0)</f>
        <v>#REF!</v>
      </c>
      <c r="M94" s="66" t="str">
        <f ca="1" t="shared" si="38"/>
        <v>F0</v>
      </c>
      <c r="N94" s="66" t="str">
        <f ca="1" t="shared" si="39"/>
        <v>G</v>
      </c>
      <c r="O94" s="66" t="str">
        <f ca="1" t="shared" si="40"/>
        <v>C2</v>
      </c>
      <c r="P94" s="38" t="str">
        <f ca="1" t="shared" si="31"/>
        <v>LOCKED</v>
      </c>
      <c r="Q94" s="39" t="str">
        <f t="shared" si="32"/>
        <v>B097Drilled Tie BarsCW 3230-R7</v>
      </c>
      <c r="R94" s="40">
        <f>MATCH(Q94,'[2]Pay Items'!$K$1:$K$505,0)</f>
        <v>148</v>
      </c>
      <c r="S94" s="41" t="str">
        <f ca="1" t="shared" si="33"/>
        <v>F0</v>
      </c>
      <c r="T94" s="41" t="str">
        <f ca="1" t="shared" si="34"/>
        <v>G</v>
      </c>
      <c r="U94" s="41" t="str">
        <f ca="1" t="shared" si="35"/>
        <v>C2</v>
      </c>
    </row>
    <row r="95" spans="1:21" s="69" customFormat="1" ht="30" customHeight="1">
      <c r="A95" s="79" t="s">
        <v>46</v>
      </c>
      <c r="B95" s="71" t="s">
        <v>32</v>
      </c>
      <c r="C95" s="56" t="s">
        <v>47</v>
      </c>
      <c r="D95" s="57" t="s">
        <v>2</v>
      </c>
      <c r="E95" s="58" t="s">
        <v>38</v>
      </c>
      <c r="F95" s="59">
        <v>15</v>
      </c>
      <c r="G95" s="60"/>
      <c r="H95" s="61">
        <f>ROUND(G95*F95,2)</f>
        <v>0</v>
      </c>
      <c r="I95" s="62"/>
      <c r="J95" s="63">
        <f ca="1" t="shared" si="36"/>
      </c>
      <c r="K95" s="64" t="str">
        <f t="shared" si="37"/>
        <v>B09820 M Deformed Tie Bareach</v>
      </c>
      <c r="L95" s="65" t="e">
        <f>MATCH(K95,'[1]Pay Items'!#REF!,0)</f>
        <v>#REF!</v>
      </c>
      <c r="M95" s="66" t="str">
        <f ca="1" t="shared" si="38"/>
        <v>F0</v>
      </c>
      <c r="N95" s="66" t="str">
        <f ca="1" t="shared" si="39"/>
        <v>C2</v>
      </c>
      <c r="O95" s="66" t="str">
        <f ca="1" t="shared" si="40"/>
        <v>C2</v>
      </c>
      <c r="P95" s="38">
        <f ca="1" t="shared" si="31"/>
      </c>
      <c r="Q95" s="39" t="str">
        <f t="shared" si="32"/>
        <v>B09820 M Deformed Tie Bareach</v>
      </c>
      <c r="R95" s="40">
        <f>MATCH(Q95,'[2]Pay Items'!$K$1:$K$505,0)</f>
        <v>149</v>
      </c>
      <c r="S95" s="41" t="str">
        <f ca="1" t="shared" si="33"/>
        <v>F0</v>
      </c>
      <c r="T95" s="41" t="str">
        <f ca="1" t="shared" si="34"/>
        <v>C2</v>
      </c>
      <c r="U95" s="41" t="str">
        <f ca="1" t="shared" si="35"/>
        <v>C2</v>
      </c>
    </row>
    <row r="96" spans="1:21" s="69" customFormat="1" ht="30" customHeight="1">
      <c r="A96" s="79" t="s">
        <v>225</v>
      </c>
      <c r="B96" s="71" t="s">
        <v>39</v>
      </c>
      <c r="C96" s="56" t="s">
        <v>226</v>
      </c>
      <c r="D96" s="57" t="s">
        <v>2</v>
      </c>
      <c r="E96" s="58" t="s">
        <v>38</v>
      </c>
      <c r="F96" s="59">
        <v>100</v>
      </c>
      <c r="G96" s="60"/>
      <c r="H96" s="61">
        <f>ROUND(G96*F96,2)</f>
        <v>0</v>
      </c>
      <c r="I96" s="62"/>
      <c r="J96" s="63">
        <f ca="1" t="shared" si="36"/>
      </c>
      <c r="K96" s="64" t="str">
        <f t="shared" si="37"/>
        <v>B09925 M Deformed Tie Bareach</v>
      </c>
      <c r="L96" s="65" t="e">
        <f>MATCH(K96,'[1]Pay Items'!#REF!,0)</f>
        <v>#REF!</v>
      </c>
      <c r="M96" s="66" t="str">
        <f ca="1" t="shared" si="38"/>
        <v>F0</v>
      </c>
      <c r="N96" s="66" t="str">
        <f ca="1" t="shared" si="39"/>
        <v>C2</v>
      </c>
      <c r="O96" s="66" t="str">
        <f ca="1" t="shared" si="40"/>
        <v>C2</v>
      </c>
      <c r="P96" s="38">
        <f ca="1" t="shared" si="31"/>
      </c>
      <c r="Q96" s="39" t="str">
        <f t="shared" si="32"/>
        <v>B09925 M Deformed Tie Bareach</v>
      </c>
      <c r="R96" s="40">
        <f>MATCH(Q96,'[2]Pay Items'!$K$1:$K$505,0)</f>
        <v>150</v>
      </c>
      <c r="S96" s="41" t="str">
        <f ca="1" t="shared" si="33"/>
        <v>F0</v>
      </c>
      <c r="T96" s="41" t="str">
        <f ca="1" t="shared" si="34"/>
        <v>C2</v>
      </c>
      <c r="U96" s="41" t="str">
        <f ca="1" t="shared" si="35"/>
        <v>C2</v>
      </c>
    </row>
    <row r="97" spans="1:21" s="67" customFormat="1" ht="43.5" customHeight="1">
      <c r="A97" s="79" t="s">
        <v>137</v>
      </c>
      <c r="B97" s="55" t="s">
        <v>284</v>
      </c>
      <c r="C97" s="56" t="s">
        <v>48</v>
      </c>
      <c r="D97" s="57" t="s">
        <v>213</v>
      </c>
      <c r="E97" s="58"/>
      <c r="F97" s="59"/>
      <c r="G97" s="70"/>
      <c r="H97" s="61"/>
      <c r="I97" s="62"/>
      <c r="J97" s="63" t="str">
        <f ca="1" t="shared" si="36"/>
        <v>LOCKED</v>
      </c>
      <c r="K97" s="64" t="str">
        <f t="shared" si="37"/>
        <v>B114rlMiscellaneous Concrete Slab RenewalCW 3235-R9</v>
      </c>
      <c r="L97" s="65" t="e">
        <f>MATCH(K97,'[1]Pay Items'!#REF!,0)</f>
        <v>#REF!</v>
      </c>
      <c r="M97" s="66" t="str">
        <f ca="1" t="shared" si="38"/>
        <v>F0</v>
      </c>
      <c r="N97" s="66" t="str">
        <f ca="1" t="shared" si="39"/>
        <v>G</v>
      </c>
      <c r="O97" s="66" t="str">
        <f ca="1" t="shared" si="40"/>
        <v>C2</v>
      </c>
      <c r="P97" s="38" t="str">
        <f ca="1" t="shared" si="31"/>
        <v>LOCKED</v>
      </c>
      <c r="Q97" s="39" t="str">
        <f t="shared" si="32"/>
        <v>B114rlMiscellaneous Concrete Slab RenewalCW 3235-R9</v>
      </c>
      <c r="R97" s="40">
        <f>MATCH(Q97,'[2]Pay Items'!$K$1:$K$505,0)</f>
        <v>167</v>
      </c>
      <c r="S97" s="41" t="str">
        <f ca="1" t="shared" si="33"/>
        <v>F0</v>
      </c>
      <c r="T97" s="41" t="str">
        <f ca="1" t="shared" si="34"/>
        <v>G</v>
      </c>
      <c r="U97" s="41" t="str">
        <f ca="1" t="shared" si="35"/>
        <v>C2</v>
      </c>
    </row>
    <row r="98" spans="1:21" s="69" customFormat="1" ht="30" customHeight="1">
      <c r="A98" s="79" t="s">
        <v>138</v>
      </c>
      <c r="B98" s="71" t="s">
        <v>32</v>
      </c>
      <c r="C98" s="56" t="s">
        <v>136</v>
      </c>
      <c r="D98" s="57" t="s">
        <v>49</v>
      </c>
      <c r="E98" s="58"/>
      <c r="F98" s="59"/>
      <c r="G98" s="70"/>
      <c r="H98" s="61"/>
      <c r="I98" s="62"/>
      <c r="J98" s="63" t="str">
        <f ca="1" t="shared" si="36"/>
        <v>LOCKED</v>
      </c>
      <c r="K98" s="64" t="str">
        <f t="shared" si="37"/>
        <v>B118rl100 mm SidewalkSD-228A</v>
      </c>
      <c r="L98" s="65" t="e">
        <f>MATCH(K98,'[1]Pay Items'!#REF!,0)</f>
        <v>#REF!</v>
      </c>
      <c r="M98" s="66" t="str">
        <f ca="1" t="shared" si="38"/>
        <v>F0</v>
      </c>
      <c r="N98" s="66" t="str">
        <f ca="1" t="shared" si="39"/>
        <v>G</v>
      </c>
      <c r="O98" s="66" t="str">
        <f ca="1" t="shared" si="40"/>
        <v>C2</v>
      </c>
      <c r="P98" s="38" t="str">
        <f ca="1" t="shared" si="31"/>
        <v>LOCKED</v>
      </c>
      <c r="Q98" s="39" t="str">
        <f t="shared" si="32"/>
        <v>B118rl100 mm SidewalkSD-228A</v>
      </c>
      <c r="R98" s="40">
        <f>MATCH(Q98,'[2]Pay Items'!$K$1:$K$505,0)</f>
        <v>171</v>
      </c>
      <c r="S98" s="41" t="str">
        <f ca="1" t="shared" si="33"/>
        <v>F0</v>
      </c>
      <c r="T98" s="41" t="str">
        <f ca="1" t="shared" si="34"/>
        <v>G</v>
      </c>
      <c r="U98" s="41" t="str">
        <f ca="1" t="shared" si="35"/>
        <v>C2</v>
      </c>
    </row>
    <row r="99" spans="1:21" s="69" customFormat="1" ht="30" customHeight="1">
      <c r="A99" s="79" t="s">
        <v>139</v>
      </c>
      <c r="B99" s="80" t="s">
        <v>140</v>
      </c>
      <c r="C99" s="56" t="s">
        <v>141</v>
      </c>
      <c r="D99" s="57"/>
      <c r="E99" s="58" t="s">
        <v>31</v>
      </c>
      <c r="F99" s="59">
        <v>10</v>
      </c>
      <c r="G99" s="60"/>
      <c r="H99" s="61">
        <f>ROUND(G99*F99,2)</f>
        <v>0</v>
      </c>
      <c r="I99" s="81"/>
      <c r="J99" s="63">
        <f ca="1" t="shared" si="36"/>
      </c>
      <c r="K99" s="64" t="str">
        <f t="shared" si="37"/>
        <v>B119rlLess than 5 sq.m.m²</v>
      </c>
      <c r="L99" s="65" t="e">
        <f>MATCH(K99,'[1]Pay Items'!#REF!,0)</f>
        <v>#REF!</v>
      </c>
      <c r="M99" s="66" t="str">
        <f ca="1" t="shared" si="38"/>
        <v>F0</v>
      </c>
      <c r="N99" s="66" t="str">
        <f ca="1" t="shared" si="39"/>
        <v>C2</v>
      </c>
      <c r="O99" s="66" t="str">
        <f ca="1" t="shared" si="40"/>
        <v>C2</v>
      </c>
      <c r="P99" s="38">
        <f ca="1" t="shared" si="31"/>
      </c>
      <c r="Q99" s="39" t="str">
        <f t="shared" si="32"/>
        <v>B119rlLess than 5 sq.m.m²</v>
      </c>
      <c r="R99" s="40">
        <f>MATCH(Q99,'[2]Pay Items'!$K$1:$K$505,0)</f>
        <v>172</v>
      </c>
      <c r="S99" s="41" t="str">
        <f ca="1" t="shared" si="33"/>
        <v>F0</v>
      </c>
      <c r="T99" s="41" t="str">
        <f ca="1" t="shared" si="34"/>
        <v>C2</v>
      </c>
      <c r="U99" s="41" t="str">
        <f ca="1" t="shared" si="35"/>
        <v>C2</v>
      </c>
    </row>
    <row r="100" spans="1:21" s="69" customFormat="1" ht="30" customHeight="1">
      <c r="A100" s="79" t="s">
        <v>142</v>
      </c>
      <c r="B100" s="80" t="s">
        <v>143</v>
      </c>
      <c r="C100" s="56" t="s">
        <v>144</v>
      </c>
      <c r="D100" s="57"/>
      <c r="E100" s="58" t="s">
        <v>31</v>
      </c>
      <c r="F100" s="59">
        <v>25</v>
      </c>
      <c r="G100" s="60"/>
      <c r="H100" s="61">
        <f>ROUND(G100*F100,2)</f>
        <v>0</v>
      </c>
      <c r="I100" s="62"/>
      <c r="J100" s="63">
        <f ca="1" t="shared" si="36"/>
      </c>
      <c r="K100" s="64" t="str">
        <f t="shared" si="37"/>
        <v>B120rl5 sq.m. to 20 sq.m.m²</v>
      </c>
      <c r="L100" s="65" t="e">
        <f>MATCH(K100,'[1]Pay Items'!#REF!,0)</f>
        <v>#REF!</v>
      </c>
      <c r="M100" s="66" t="str">
        <f ca="1" t="shared" si="38"/>
        <v>F0</v>
      </c>
      <c r="N100" s="66" t="str">
        <f ca="1" t="shared" si="39"/>
        <v>C2</v>
      </c>
      <c r="O100" s="66" t="str">
        <f ca="1" t="shared" si="40"/>
        <v>C2</v>
      </c>
      <c r="P100" s="38">
        <f ca="1" t="shared" si="31"/>
      </c>
      <c r="Q100" s="39" t="str">
        <f t="shared" si="32"/>
        <v>B120rl5 sq.m. to 20 sq.m.m²</v>
      </c>
      <c r="R100" s="40">
        <f>MATCH(Q100,'[2]Pay Items'!$K$1:$K$505,0)</f>
        <v>173</v>
      </c>
      <c r="S100" s="41" t="str">
        <f ca="1" t="shared" si="33"/>
        <v>F0</v>
      </c>
      <c r="T100" s="41" t="str">
        <f ca="1" t="shared" si="34"/>
        <v>C2</v>
      </c>
      <c r="U100" s="41" t="str">
        <f ca="1" t="shared" si="35"/>
        <v>C2</v>
      </c>
    </row>
    <row r="101" spans="1:21" s="69" customFormat="1" ht="30" customHeight="1">
      <c r="A101" s="79" t="s">
        <v>150</v>
      </c>
      <c r="B101" s="55" t="s">
        <v>78</v>
      </c>
      <c r="C101" s="56" t="s">
        <v>51</v>
      </c>
      <c r="D101" s="57" t="s">
        <v>426</v>
      </c>
      <c r="E101" s="58"/>
      <c r="F101" s="59"/>
      <c r="G101" s="70"/>
      <c r="H101" s="61"/>
      <c r="I101" s="62"/>
      <c r="J101" s="63" t="str">
        <f ca="1" t="shared" si="36"/>
        <v>LOCKED</v>
      </c>
      <c r="K101" s="64" t="str">
        <f t="shared" si="37"/>
        <v>B154rlConcrete Curb RenewalCW 3240-R9</v>
      </c>
      <c r="L101" s="65" t="e">
        <f>MATCH(K101,'[1]Pay Items'!#REF!,0)</f>
        <v>#REF!</v>
      </c>
      <c r="M101" s="66" t="str">
        <f ca="1" t="shared" si="38"/>
        <v>F0</v>
      </c>
      <c r="N101" s="66" t="str">
        <f ca="1" t="shared" si="39"/>
        <v>G</v>
      </c>
      <c r="O101" s="66" t="str">
        <f ca="1" t="shared" si="40"/>
        <v>C2</v>
      </c>
      <c r="P101" s="38" t="str">
        <f ca="1" t="shared" si="31"/>
        <v>LOCKED</v>
      </c>
      <c r="Q101" s="39" t="str">
        <f t="shared" si="32"/>
        <v>B154rlConcrete Curb RenewalCW 3240-R9</v>
      </c>
      <c r="R101" s="40">
        <f>MATCH(Q101,'[2]Pay Items'!$K$1:$K$505,0)</f>
        <v>217</v>
      </c>
      <c r="S101" s="41" t="str">
        <f ca="1" t="shared" si="33"/>
        <v>F0</v>
      </c>
      <c r="T101" s="41" t="str">
        <f ca="1" t="shared" si="34"/>
        <v>G</v>
      </c>
      <c r="U101" s="41" t="str">
        <f ca="1" t="shared" si="35"/>
        <v>C2</v>
      </c>
    </row>
    <row r="102" spans="1:21" s="69" customFormat="1" ht="30" customHeight="1">
      <c r="A102" s="79" t="s">
        <v>227</v>
      </c>
      <c r="B102" s="71" t="s">
        <v>32</v>
      </c>
      <c r="C102" s="56" t="s">
        <v>427</v>
      </c>
      <c r="D102" s="57" t="s">
        <v>228</v>
      </c>
      <c r="E102" s="58"/>
      <c r="F102" s="59"/>
      <c r="G102" s="61"/>
      <c r="H102" s="61"/>
      <c r="I102" s="62" t="s">
        <v>151</v>
      </c>
      <c r="J102" s="63" t="str">
        <f ca="1" t="shared" si="36"/>
        <v>LOCKED</v>
      </c>
      <c r="K102" s="64" t="str">
        <f t="shared" si="37"/>
        <v>B159rlBarrier (150 mm reveal ht, Separate)SD-203A</v>
      </c>
      <c r="L102" s="65" t="e">
        <f>MATCH(K102,'[1]Pay Items'!#REF!,0)</f>
        <v>#REF!</v>
      </c>
      <c r="M102" s="66" t="str">
        <f ca="1" t="shared" si="38"/>
        <v>F0</v>
      </c>
      <c r="N102" s="66" t="str">
        <f ca="1" t="shared" si="39"/>
        <v>C2</v>
      </c>
      <c r="O102" s="66" t="str">
        <f ca="1" t="shared" si="40"/>
        <v>C2</v>
      </c>
      <c r="P102" s="38" t="str">
        <f ca="1" t="shared" si="31"/>
        <v>LOCKED</v>
      </c>
      <c r="Q102" s="39" t="str">
        <f t="shared" si="32"/>
        <v>B159rlBarrier (150 mm reveal ht, Separate)SD-203A</v>
      </c>
      <c r="R102" s="40" t="e">
        <f>MATCH(Q102,'[2]Pay Items'!$K$1:$K$505,0)</f>
        <v>#N/A</v>
      </c>
      <c r="S102" s="41" t="str">
        <f ca="1" t="shared" si="33"/>
        <v>F0</v>
      </c>
      <c r="T102" s="41" t="str">
        <f ca="1" t="shared" si="34"/>
        <v>C2</v>
      </c>
      <c r="U102" s="41" t="str">
        <f ca="1" t="shared" si="35"/>
        <v>C2</v>
      </c>
    </row>
    <row r="103" spans="1:21" s="69" customFormat="1" ht="30" customHeight="1">
      <c r="A103" s="79" t="s">
        <v>229</v>
      </c>
      <c r="B103" s="80" t="s">
        <v>140</v>
      </c>
      <c r="C103" s="56" t="s">
        <v>152</v>
      </c>
      <c r="D103" s="57"/>
      <c r="E103" s="58" t="s">
        <v>50</v>
      </c>
      <c r="F103" s="59">
        <v>20</v>
      </c>
      <c r="G103" s="60"/>
      <c r="H103" s="61">
        <f>ROUND(G103*F103,2)</f>
        <v>0</v>
      </c>
      <c r="I103" s="81"/>
      <c r="J103" s="63">
        <f ca="1" t="shared" si="36"/>
      </c>
      <c r="K103" s="64" t="str">
        <f t="shared" si="37"/>
        <v>B160rlLess than 3 mm</v>
      </c>
      <c r="L103" s="65" t="e">
        <f>MATCH(K103,'[1]Pay Items'!#REF!,0)</f>
        <v>#REF!</v>
      </c>
      <c r="M103" s="66" t="str">
        <f ca="1" t="shared" si="38"/>
        <v>F0</v>
      </c>
      <c r="N103" s="66" t="str">
        <f ca="1" t="shared" si="39"/>
        <v>C2</v>
      </c>
      <c r="O103" s="66" t="str">
        <f ca="1" t="shared" si="40"/>
        <v>C2</v>
      </c>
      <c r="P103" s="38">
        <f ca="1" t="shared" si="31"/>
      </c>
      <c r="Q103" s="39" t="str">
        <f t="shared" si="32"/>
        <v>B160rlLess than 3 mm</v>
      </c>
      <c r="R103" s="40">
        <f>MATCH(Q103,'[2]Pay Items'!$K$1:$K$505,0)</f>
        <v>223</v>
      </c>
      <c r="S103" s="41" t="str">
        <f ca="1" t="shared" si="33"/>
        <v>F0</v>
      </c>
      <c r="T103" s="41" t="str">
        <f ca="1" t="shared" si="34"/>
        <v>C2</v>
      </c>
      <c r="U103" s="41" t="str">
        <f ca="1" t="shared" si="35"/>
        <v>C2</v>
      </c>
    </row>
    <row r="104" spans="1:21" s="69" customFormat="1" ht="30" customHeight="1">
      <c r="A104" s="79" t="s">
        <v>230</v>
      </c>
      <c r="B104" s="80" t="s">
        <v>143</v>
      </c>
      <c r="C104" s="56" t="s">
        <v>153</v>
      </c>
      <c r="D104" s="57"/>
      <c r="E104" s="58" t="s">
        <v>50</v>
      </c>
      <c r="F104" s="59">
        <v>10</v>
      </c>
      <c r="G104" s="60"/>
      <c r="H104" s="61">
        <f>ROUND(G104*F104,2)</f>
        <v>0</v>
      </c>
      <c r="I104" s="62"/>
      <c r="J104" s="63">
        <f ca="1" t="shared" si="36"/>
      </c>
      <c r="K104" s="64" t="str">
        <f t="shared" si="37"/>
        <v>B161rl3 m to 30 mm</v>
      </c>
      <c r="L104" s="65" t="e">
        <f>MATCH(K104,'[1]Pay Items'!#REF!,0)</f>
        <v>#REF!</v>
      </c>
      <c r="M104" s="66" t="str">
        <f ca="1" t="shared" si="38"/>
        <v>F0</v>
      </c>
      <c r="N104" s="66" t="str">
        <f ca="1" t="shared" si="39"/>
        <v>C2</v>
      </c>
      <c r="O104" s="66" t="str">
        <f ca="1" t="shared" si="40"/>
        <v>C2</v>
      </c>
      <c r="P104" s="38">
        <f ca="1" t="shared" si="31"/>
      </c>
      <c r="Q104" s="39" t="str">
        <f t="shared" si="32"/>
        <v>B161rl3 m to 30 mm</v>
      </c>
      <c r="R104" s="40">
        <f>MATCH(Q104,'[2]Pay Items'!$K$1:$K$505,0)</f>
        <v>224</v>
      </c>
      <c r="S104" s="41" t="str">
        <f ca="1" t="shared" si="33"/>
        <v>F0</v>
      </c>
      <c r="T104" s="41" t="str">
        <f ca="1" t="shared" si="34"/>
        <v>C2</v>
      </c>
      <c r="U104" s="41" t="str">
        <f ca="1" t="shared" si="35"/>
        <v>C2</v>
      </c>
    </row>
    <row r="105" spans="1:21" s="69" customFormat="1" ht="30" customHeight="1">
      <c r="A105" s="168" t="s">
        <v>442</v>
      </c>
      <c r="B105" s="177" t="s">
        <v>39</v>
      </c>
      <c r="C105" s="170" t="s">
        <v>443</v>
      </c>
      <c r="D105" s="171" t="s">
        <v>156</v>
      </c>
      <c r="E105" s="172" t="s">
        <v>50</v>
      </c>
      <c r="F105" s="173">
        <v>3</v>
      </c>
      <c r="G105" s="178"/>
      <c r="H105" s="175">
        <f>ROUND(G105*F105,2)</f>
        <v>0</v>
      </c>
      <c r="I105" s="176"/>
      <c r="J105" s="63">
        <f ca="1" t="shared" si="36"/>
      </c>
      <c r="K105" s="64" t="str">
        <f t="shared" si="37"/>
        <v>B214rlCurb Ramp (10-15 mm reveal ht, Monolithic)SD-229C,Dm</v>
      </c>
      <c r="L105" s="65" t="e">
        <f>MATCH(K105,'[1]Pay Items'!#REF!,0)</f>
        <v>#REF!</v>
      </c>
      <c r="M105" s="66" t="str">
        <f ca="1" t="shared" si="38"/>
        <v>F0</v>
      </c>
      <c r="N105" s="66" t="str">
        <f ca="1" t="shared" si="39"/>
        <v>C2</v>
      </c>
      <c r="O105" s="66" t="str">
        <f ca="1" t="shared" si="40"/>
        <v>C2</v>
      </c>
      <c r="P105" s="38">
        <f ca="1" t="shared" si="31"/>
      </c>
      <c r="Q105" s="39" t="str">
        <f t="shared" si="32"/>
        <v>B214rlCurb Ramp (10-15 mm reveal ht, Monolithic)SD-229C,Dm</v>
      </c>
      <c r="R105" s="40">
        <f>MATCH(Q105,'[2]Pay Items'!$K$1:$K$505,0)</f>
        <v>248</v>
      </c>
      <c r="S105" s="41" t="str">
        <f ca="1" t="shared" si="33"/>
        <v>F0</v>
      </c>
      <c r="T105" s="41" t="str">
        <f ca="1" t="shared" si="34"/>
        <v>C2</v>
      </c>
      <c r="U105" s="41" t="str">
        <f ca="1" t="shared" si="35"/>
        <v>C2</v>
      </c>
    </row>
    <row r="106" spans="1:21" s="69" customFormat="1" ht="43.5" customHeight="1">
      <c r="A106" s="79" t="s">
        <v>54</v>
      </c>
      <c r="B106" s="55" t="s">
        <v>79</v>
      </c>
      <c r="C106" s="56" t="s">
        <v>55</v>
      </c>
      <c r="D106" s="57" t="s">
        <v>214</v>
      </c>
      <c r="E106" s="90"/>
      <c r="F106" s="59"/>
      <c r="G106" s="70"/>
      <c r="H106" s="61"/>
      <c r="I106" s="62"/>
      <c r="J106" s="63" t="str">
        <f ca="1" t="shared" si="36"/>
        <v>LOCKED</v>
      </c>
      <c r="K106" s="64" t="str">
        <f t="shared" si="37"/>
        <v>B190Construction of Asphaltic Concrete OverlayCW 3410-R9</v>
      </c>
      <c r="L106" s="65" t="e">
        <f>MATCH(K106,'[1]Pay Items'!#REF!,0)</f>
        <v>#REF!</v>
      </c>
      <c r="M106" s="66" t="str">
        <f ca="1" t="shared" si="38"/>
        <v>F0</v>
      </c>
      <c r="N106" s="66" t="str">
        <f ca="1" t="shared" si="39"/>
        <v>G</v>
      </c>
      <c r="O106" s="66" t="str">
        <f ca="1" t="shared" si="40"/>
        <v>C2</v>
      </c>
      <c r="P106" s="38" t="str">
        <f ca="1" t="shared" si="31"/>
        <v>LOCKED</v>
      </c>
      <c r="Q106" s="39" t="str">
        <f t="shared" si="32"/>
        <v>B190Construction of Asphaltic Concrete OverlayCW 3410-R9</v>
      </c>
      <c r="R106" s="40">
        <f>MATCH(Q106,'[2]Pay Items'!$K$1:$K$505,0)</f>
        <v>258</v>
      </c>
      <c r="S106" s="41" t="str">
        <f ca="1" t="shared" si="33"/>
        <v>F0</v>
      </c>
      <c r="T106" s="41" t="str">
        <f ca="1" t="shared" si="34"/>
        <v>G</v>
      </c>
      <c r="U106" s="41" t="str">
        <f ca="1" t="shared" si="35"/>
        <v>C2</v>
      </c>
    </row>
    <row r="107" spans="1:21" s="69" customFormat="1" ht="30" customHeight="1">
      <c r="A107" s="79" t="s">
        <v>56</v>
      </c>
      <c r="B107" s="71" t="s">
        <v>32</v>
      </c>
      <c r="C107" s="56" t="s">
        <v>57</v>
      </c>
      <c r="D107" s="57"/>
      <c r="E107" s="58"/>
      <c r="F107" s="59"/>
      <c r="G107" s="70"/>
      <c r="H107" s="61"/>
      <c r="I107" s="62"/>
      <c r="J107" s="63" t="str">
        <f ca="1" t="shared" si="36"/>
        <v>LOCKED</v>
      </c>
      <c r="K107" s="64" t="str">
        <f t="shared" si="37"/>
        <v>B191Main Line Paving</v>
      </c>
      <c r="L107" s="65" t="e">
        <f>MATCH(K107,'[1]Pay Items'!#REF!,0)</f>
        <v>#REF!</v>
      </c>
      <c r="M107" s="66" t="str">
        <f ca="1" t="shared" si="38"/>
        <v>F0</v>
      </c>
      <c r="N107" s="66" t="str">
        <f ca="1" t="shared" si="39"/>
        <v>G</v>
      </c>
      <c r="O107" s="66" t="str">
        <f ca="1" t="shared" si="40"/>
        <v>C2</v>
      </c>
      <c r="P107" s="38" t="str">
        <f ca="1" t="shared" si="31"/>
        <v>LOCKED</v>
      </c>
      <c r="Q107" s="39" t="str">
        <f t="shared" si="32"/>
        <v>B191Main Line Paving</v>
      </c>
      <c r="R107" s="40">
        <f>MATCH(Q107,'[2]Pay Items'!$K$1:$K$505,0)</f>
        <v>259</v>
      </c>
      <c r="S107" s="41" t="str">
        <f ca="1" t="shared" si="33"/>
        <v>F0</v>
      </c>
      <c r="T107" s="41" t="str">
        <f ca="1" t="shared" si="34"/>
        <v>G</v>
      </c>
      <c r="U107" s="41" t="str">
        <f ca="1" t="shared" si="35"/>
        <v>C2</v>
      </c>
    </row>
    <row r="108" spans="1:21" s="69" customFormat="1" ht="30" customHeight="1">
      <c r="A108" s="79" t="s">
        <v>58</v>
      </c>
      <c r="B108" s="80" t="s">
        <v>140</v>
      </c>
      <c r="C108" s="56" t="s">
        <v>159</v>
      </c>
      <c r="D108" s="57"/>
      <c r="E108" s="58" t="s">
        <v>33</v>
      </c>
      <c r="F108" s="59">
        <v>605</v>
      </c>
      <c r="G108" s="60"/>
      <c r="H108" s="61">
        <f>ROUND(G108*F108,2)</f>
        <v>0</v>
      </c>
      <c r="I108" s="62"/>
      <c r="J108" s="63">
        <f ca="1" t="shared" si="36"/>
      </c>
      <c r="K108" s="64" t="str">
        <f t="shared" si="37"/>
        <v>B193Type IAtonne</v>
      </c>
      <c r="L108" s="65" t="e">
        <f>MATCH(K108,'[1]Pay Items'!#REF!,0)</f>
        <v>#REF!</v>
      </c>
      <c r="M108" s="66" t="str">
        <f ca="1" t="shared" si="38"/>
        <v>F0</v>
      </c>
      <c r="N108" s="66" t="str">
        <f ca="1" t="shared" si="39"/>
        <v>C2</v>
      </c>
      <c r="O108" s="66" t="str">
        <f ca="1" t="shared" si="40"/>
        <v>C2</v>
      </c>
      <c r="P108" s="38">
        <f ca="1" t="shared" si="31"/>
      </c>
      <c r="Q108" s="39" t="str">
        <f t="shared" si="32"/>
        <v>B193Type IAtonne</v>
      </c>
      <c r="R108" s="40">
        <f>MATCH(Q108,'[2]Pay Items'!$K$1:$K$505,0)</f>
        <v>260</v>
      </c>
      <c r="S108" s="41" t="str">
        <f ca="1" t="shared" si="33"/>
        <v>F0</v>
      </c>
      <c r="T108" s="41" t="str">
        <f ca="1" t="shared" si="34"/>
        <v>C2</v>
      </c>
      <c r="U108" s="41" t="str">
        <f ca="1" t="shared" si="35"/>
        <v>C2</v>
      </c>
    </row>
    <row r="109" spans="1:21" s="69" customFormat="1" ht="30" customHeight="1">
      <c r="A109" s="79" t="s">
        <v>82</v>
      </c>
      <c r="B109" s="71" t="s">
        <v>39</v>
      </c>
      <c r="C109" s="56" t="s">
        <v>83</v>
      </c>
      <c r="D109" s="57"/>
      <c r="E109" s="58"/>
      <c r="F109" s="59"/>
      <c r="G109" s="70"/>
      <c r="H109" s="61"/>
      <c r="I109" s="62"/>
      <c r="J109" s="63" t="str">
        <f ca="1" t="shared" si="36"/>
        <v>LOCKED</v>
      </c>
      <c r="K109" s="64" t="str">
        <f t="shared" si="37"/>
        <v>B194Tie-ins and Approaches</v>
      </c>
      <c r="L109" s="65" t="e">
        <f>MATCH(K109,'[1]Pay Items'!#REF!,0)</f>
        <v>#REF!</v>
      </c>
      <c r="M109" s="66" t="str">
        <f ca="1" t="shared" si="38"/>
        <v>F0</v>
      </c>
      <c r="N109" s="66" t="str">
        <f ca="1" t="shared" si="39"/>
        <v>G</v>
      </c>
      <c r="O109" s="66" t="str">
        <f ca="1" t="shared" si="40"/>
        <v>C2</v>
      </c>
      <c r="P109" s="38" t="str">
        <f ca="1" t="shared" si="31"/>
        <v>LOCKED</v>
      </c>
      <c r="Q109" s="39" t="str">
        <f t="shared" si="32"/>
        <v>B194Tie-ins and Approaches</v>
      </c>
      <c r="R109" s="40">
        <f>MATCH(Q109,'[2]Pay Items'!$K$1:$K$505,0)</f>
        <v>262</v>
      </c>
      <c r="S109" s="41" t="str">
        <f ca="1" t="shared" si="33"/>
        <v>F0</v>
      </c>
      <c r="T109" s="41" t="str">
        <f ca="1" t="shared" si="34"/>
        <v>G</v>
      </c>
      <c r="U109" s="41" t="str">
        <f ca="1" t="shared" si="35"/>
        <v>C2</v>
      </c>
    </row>
    <row r="110" spans="1:21" s="69" customFormat="1" ht="30" customHeight="1">
      <c r="A110" s="82" t="s">
        <v>84</v>
      </c>
      <c r="B110" s="83" t="s">
        <v>140</v>
      </c>
      <c r="C110" s="84" t="s">
        <v>159</v>
      </c>
      <c r="D110" s="85"/>
      <c r="E110" s="86" t="s">
        <v>33</v>
      </c>
      <c r="F110" s="87">
        <v>65</v>
      </c>
      <c r="G110" s="88"/>
      <c r="H110" s="61">
        <f>ROUND(G110*F110,2)</f>
        <v>0</v>
      </c>
      <c r="I110" s="62"/>
      <c r="J110" s="63">
        <f ca="1" t="shared" si="36"/>
      </c>
      <c r="K110" s="64" t="str">
        <f t="shared" si="37"/>
        <v>B195Type IAtonne</v>
      </c>
      <c r="L110" s="65" t="e">
        <f>MATCH(K110,'[1]Pay Items'!#REF!,0)</f>
        <v>#REF!</v>
      </c>
      <c r="M110" s="66" t="str">
        <f ca="1" t="shared" si="38"/>
        <v>F0</v>
      </c>
      <c r="N110" s="66" t="str">
        <f ca="1" t="shared" si="39"/>
        <v>C2</v>
      </c>
      <c r="O110" s="66" t="str">
        <f ca="1" t="shared" si="40"/>
        <v>C2</v>
      </c>
      <c r="P110" s="38">
        <f ca="1" t="shared" si="31"/>
      </c>
      <c r="Q110" s="39" t="str">
        <f t="shared" si="32"/>
        <v>B195Type IAtonne</v>
      </c>
      <c r="R110" s="40">
        <f>MATCH(Q110,'[2]Pay Items'!$K$1:$K$505,0)</f>
        <v>263</v>
      </c>
      <c r="S110" s="41" t="str">
        <f ca="1" t="shared" si="33"/>
        <v>F0</v>
      </c>
      <c r="T110" s="41" t="str">
        <f ca="1" t="shared" si="34"/>
        <v>C2</v>
      </c>
      <c r="U110" s="41" t="str">
        <f ca="1" t="shared" si="35"/>
        <v>C2</v>
      </c>
    </row>
    <row r="111" spans="1:21" ht="36" customHeight="1">
      <c r="A111" s="47"/>
      <c r="B111" s="93"/>
      <c r="C111" s="76" t="s">
        <v>22</v>
      </c>
      <c r="D111" s="50"/>
      <c r="E111" s="97"/>
      <c r="F111" s="51"/>
      <c r="G111" s="47"/>
      <c r="H111" s="52"/>
      <c r="I111" s="53"/>
      <c r="J111" s="5"/>
      <c r="K111" s="5"/>
      <c r="L111" s="5"/>
      <c r="M111" s="5"/>
      <c r="N111" s="5"/>
      <c r="O111" s="5"/>
      <c r="P111" s="38" t="str">
        <f ca="1" t="shared" si="31"/>
        <v>LOCKED</v>
      </c>
      <c r="Q111" s="39" t="str">
        <f t="shared" si="32"/>
        <v>JOINT AND CRACK SEALING</v>
      </c>
      <c r="R111" s="40">
        <f>MATCH(Q111,'[2]Pay Items'!$K$1:$K$505,0)</f>
        <v>353</v>
      </c>
      <c r="S111" s="41" t="str">
        <f ca="1" t="shared" si="33"/>
        <v>G</v>
      </c>
      <c r="T111" s="41" t="str">
        <f ca="1" t="shared" si="34"/>
        <v>C2</v>
      </c>
      <c r="U111" s="41" t="str">
        <f ca="1" t="shared" si="35"/>
        <v>C2</v>
      </c>
    </row>
    <row r="112" spans="1:21" s="67" customFormat="1" ht="30" customHeight="1">
      <c r="A112" s="54" t="s">
        <v>63</v>
      </c>
      <c r="B112" s="55" t="s">
        <v>80</v>
      </c>
      <c r="C112" s="56" t="s">
        <v>64</v>
      </c>
      <c r="D112" s="57" t="s">
        <v>173</v>
      </c>
      <c r="E112" s="58" t="s">
        <v>50</v>
      </c>
      <c r="F112" s="94">
        <v>670</v>
      </c>
      <c r="G112" s="60"/>
      <c r="H112" s="61">
        <f>ROUND(G112*F112,2)</f>
        <v>0</v>
      </c>
      <c r="I112" s="62"/>
      <c r="J112" s="63">
        <f ca="1">IF(CELL("protect",$G112)=1,"LOCKED","")</f>
      </c>
      <c r="K112" s="64" t="str">
        <f>CLEAN(CONCATENATE(TRIM($A112),TRIM($C112),TRIM($D112),TRIM($E112)))</f>
        <v>D006Reflective Crack MaintenanceCW 3250-R7m</v>
      </c>
      <c r="L112" s="65" t="e">
        <f>MATCH(K112,'[1]Pay Items'!#REF!,0)</f>
        <v>#REF!</v>
      </c>
      <c r="M112" s="66" t="str">
        <f ca="1">CELL("format",$F112)</f>
        <v>F0</v>
      </c>
      <c r="N112" s="66" t="str">
        <f ca="1">CELL("format",$G112)</f>
        <v>C2</v>
      </c>
      <c r="O112" s="66" t="str">
        <f ca="1">CELL("format",$H112)</f>
        <v>C2</v>
      </c>
      <c r="P112" s="38">
        <f ca="1" t="shared" si="31"/>
      </c>
      <c r="Q112" s="39" t="str">
        <f t="shared" si="32"/>
        <v>D006Reflective Crack MaintenanceCW 3250-R7m</v>
      </c>
      <c r="R112" s="40">
        <f>MATCH(Q112,'[2]Pay Items'!$K$1:$K$505,0)</f>
        <v>359</v>
      </c>
      <c r="S112" s="41" t="str">
        <f ca="1" t="shared" si="33"/>
        <v>F0</v>
      </c>
      <c r="T112" s="41" t="str">
        <f ca="1" t="shared" si="34"/>
        <v>C2</v>
      </c>
      <c r="U112" s="41" t="str">
        <f ca="1" t="shared" si="35"/>
        <v>C2</v>
      </c>
    </row>
    <row r="113" spans="1:21" ht="48" customHeight="1">
      <c r="A113" s="47"/>
      <c r="B113" s="93"/>
      <c r="C113" s="76" t="s">
        <v>23</v>
      </c>
      <c r="D113" s="50"/>
      <c r="E113" s="97"/>
      <c r="F113" s="51"/>
      <c r="G113" s="47"/>
      <c r="H113" s="52"/>
      <c r="I113" s="53"/>
      <c r="J113" s="5"/>
      <c r="K113" s="5"/>
      <c r="L113" s="5"/>
      <c r="M113" s="5"/>
      <c r="N113" s="5"/>
      <c r="O113" s="5"/>
      <c r="P113" s="38" t="str">
        <f ca="1" t="shared" si="31"/>
        <v>LOCKED</v>
      </c>
      <c r="Q113" s="39" t="str">
        <f t="shared" si="32"/>
        <v>ASSOCIATED DRAINAGE AND UNDERGROUND WORKS</v>
      </c>
      <c r="R113" s="40">
        <f>MATCH(Q113,'[2]Pay Items'!$K$1:$K$505,0)</f>
        <v>361</v>
      </c>
      <c r="S113" s="41" t="str">
        <f ca="1" t="shared" si="33"/>
        <v>G</v>
      </c>
      <c r="T113" s="41" t="str">
        <f ca="1" t="shared" si="34"/>
        <v>C2</v>
      </c>
      <c r="U113" s="41" t="str">
        <f ca="1" t="shared" si="35"/>
        <v>C2</v>
      </c>
    </row>
    <row r="114" spans="1:21" s="67" customFormat="1" ht="30" customHeight="1">
      <c r="A114" s="54" t="s">
        <v>244</v>
      </c>
      <c r="B114" s="55" t="s">
        <v>285</v>
      </c>
      <c r="C114" s="56" t="s">
        <v>246</v>
      </c>
      <c r="D114" s="57" t="s">
        <v>177</v>
      </c>
      <c r="E114" s="58"/>
      <c r="F114" s="94"/>
      <c r="G114" s="70"/>
      <c r="H114" s="95"/>
      <c r="I114" s="62"/>
      <c r="J114" s="63" t="str">
        <f aca="true" ca="1" t="shared" si="41" ref="J114:J124">IF(CELL("protect",$G114)=1,"LOCKED","")</f>
        <v>LOCKED</v>
      </c>
      <c r="K114" s="64" t="str">
        <f aca="true" t="shared" si="42" ref="K114:K124">CLEAN(CONCATENATE(TRIM($A114),TRIM($C114),TRIM($D114),TRIM($E114)))</f>
        <v>E006Catch PitCW 2130-R12</v>
      </c>
      <c r="L114" s="65" t="e">
        <f>MATCH(K114,'[1]Pay Items'!#REF!,0)</f>
        <v>#REF!</v>
      </c>
      <c r="M114" s="66" t="str">
        <f aca="true" ca="1" t="shared" si="43" ref="M114:M124">CELL("format",$F114)</f>
        <v>F0</v>
      </c>
      <c r="N114" s="66" t="str">
        <f aca="true" ca="1" t="shared" si="44" ref="N114:N124">CELL("format",$G114)</f>
        <v>G</v>
      </c>
      <c r="O114" s="66" t="str">
        <f aca="true" ca="1" t="shared" si="45" ref="O114:O124">CELL("format",$H114)</f>
        <v>C2</v>
      </c>
      <c r="P114" s="38" t="str">
        <f ca="1" t="shared" si="31"/>
        <v>LOCKED</v>
      </c>
      <c r="Q114" s="39" t="str">
        <f t="shared" si="32"/>
        <v>E006Catch PitCW 2130-R12</v>
      </c>
      <c r="R114" s="40">
        <f>MATCH(Q114,'[2]Pay Items'!$K$1:$K$505,0)</f>
        <v>367</v>
      </c>
      <c r="S114" s="41" t="str">
        <f ca="1" t="shared" si="33"/>
        <v>F0</v>
      </c>
      <c r="T114" s="41" t="str">
        <f ca="1" t="shared" si="34"/>
        <v>G</v>
      </c>
      <c r="U114" s="41" t="str">
        <f ca="1" t="shared" si="35"/>
        <v>C2</v>
      </c>
    </row>
    <row r="115" spans="1:21" s="67" customFormat="1" ht="30" customHeight="1">
      <c r="A115" s="54" t="s">
        <v>247</v>
      </c>
      <c r="B115" s="71" t="s">
        <v>32</v>
      </c>
      <c r="C115" s="56" t="s">
        <v>240</v>
      </c>
      <c r="D115" s="57"/>
      <c r="E115" s="58" t="s">
        <v>38</v>
      </c>
      <c r="F115" s="94">
        <v>1</v>
      </c>
      <c r="G115" s="60"/>
      <c r="H115" s="61">
        <f>ROUND(G115*F115,2)</f>
        <v>0</v>
      </c>
      <c r="I115" s="62"/>
      <c r="J115" s="63">
        <f ca="1" t="shared" si="41"/>
      </c>
      <c r="K115" s="64" t="str">
        <f t="shared" si="42"/>
        <v>E007SD-023each</v>
      </c>
      <c r="L115" s="65" t="e">
        <f>MATCH(K115,'[1]Pay Items'!#REF!,0)</f>
        <v>#REF!</v>
      </c>
      <c r="M115" s="66" t="str">
        <f ca="1" t="shared" si="43"/>
        <v>F0</v>
      </c>
      <c r="N115" s="66" t="str">
        <f ca="1" t="shared" si="44"/>
        <v>C2</v>
      </c>
      <c r="O115" s="66" t="str">
        <f ca="1" t="shared" si="45"/>
        <v>C2</v>
      </c>
      <c r="P115" s="38">
        <f ca="1" t="shared" si="31"/>
      </c>
      <c r="Q115" s="39" t="str">
        <f t="shared" si="32"/>
        <v>E007SD-023each</v>
      </c>
      <c r="R115" s="40">
        <f>MATCH(Q115,'[2]Pay Items'!$K$1:$K$505,0)</f>
        <v>368</v>
      </c>
      <c r="S115" s="41" t="str">
        <f ca="1" t="shared" si="33"/>
        <v>F0</v>
      </c>
      <c r="T115" s="41" t="str">
        <f ca="1" t="shared" si="34"/>
        <v>C2</v>
      </c>
      <c r="U115" s="41" t="str">
        <f ca="1" t="shared" si="35"/>
        <v>C2</v>
      </c>
    </row>
    <row r="116" spans="1:21" s="92" customFormat="1" ht="30" customHeight="1">
      <c r="A116" s="54" t="s">
        <v>180</v>
      </c>
      <c r="B116" s="55" t="s">
        <v>81</v>
      </c>
      <c r="C116" s="56" t="s">
        <v>182</v>
      </c>
      <c r="D116" s="57" t="s">
        <v>177</v>
      </c>
      <c r="E116" s="58" t="s">
        <v>50</v>
      </c>
      <c r="F116" s="94">
        <v>2</v>
      </c>
      <c r="G116" s="60"/>
      <c r="H116" s="61">
        <f>ROUND(G116*F116,2)</f>
        <v>0</v>
      </c>
      <c r="I116" s="62"/>
      <c r="J116" s="63">
        <f ca="1" t="shared" si="41"/>
      </c>
      <c r="K116" s="64" t="str">
        <f t="shared" si="42"/>
        <v>E012Drainage Connection PipeCW 2130-R12m</v>
      </c>
      <c r="L116" s="65" t="e">
        <f>MATCH(K116,'[1]Pay Items'!#REF!,0)</f>
        <v>#REF!</v>
      </c>
      <c r="M116" s="66" t="str">
        <f ca="1" t="shared" si="43"/>
        <v>F0</v>
      </c>
      <c r="N116" s="66" t="str">
        <f ca="1" t="shared" si="44"/>
        <v>C2</v>
      </c>
      <c r="O116" s="66" t="str">
        <f ca="1" t="shared" si="45"/>
        <v>C2</v>
      </c>
      <c r="P116" s="38">
        <f ca="1" t="shared" si="31"/>
      </c>
      <c r="Q116" s="39" t="str">
        <f t="shared" si="32"/>
        <v>E012Drainage Connection PipeCW 2130-R12m</v>
      </c>
      <c r="R116" s="40">
        <f>MATCH(Q116,'[2]Pay Items'!$K$1:$K$505,0)</f>
        <v>378</v>
      </c>
      <c r="S116" s="41" t="str">
        <f ca="1" t="shared" si="33"/>
        <v>F0</v>
      </c>
      <c r="T116" s="41" t="str">
        <f ca="1" t="shared" si="34"/>
        <v>C2</v>
      </c>
      <c r="U116" s="41" t="str">
        <f ca="1" t="shared" si="35"/>
        <v>C2</v>
      </c>
    </row>
    <row r="117" spans="1:21" s="106" customFormat="1" ht="43.5" customHeight="1">
      <c r="A117" s="54" t="s">
        <v>92</v>
      </c>
      <c r="B117" s="55" t="s">
        <v>414</v>
      </c>
      <c r="C117" s="105" t="s">
        <v>184</v>
      </c>
      <c r="D117" s="57" t="s">
        <v>177</v>
      </c>
      <c r="E117" s="58"/>
      <c r="F117" s="94"/>
      <c r="G117" s="70"/>
      <c r="H117" s="95"/>
      <c r="I117" s="62"/>
      <c r="J117" s="63" t="str">
        <f ca="1" t="shared" si="41"/>
        <v>LOCKED</v>
      </c>
      <c r="K117" s="64" t="str">
        <f t="shared" si="42"/>
        <v>E023Replacing Existing Manhole and Catch Basin Frames &amp; CoversCW 2130-R12</v>
      </c>
      <c r="L117" s="65" t="e">
        <f>MATCH(K117,'[1]Pay Items'!#REF!,0)</f>
        <v>#REF!</v>
      </c>
      <c r="M117" s="66" t="str">
        <f ca="1" t="shared" si="43"/>
        <v>F0</v>
      </c>
      <c r="N117" s="66" t="str">
        <f ca="1" t="shared" si="44"/>
        <v>G</v>
      </c>
      <c r="O117" s="66" t="str">
        <f ca="1" t="shared" si="45"/>
        <v>C2</v>
      </c>
      <c r="P117" s="38" t="str">
        <f ca="1" t="shared" si="31"/>
        <v>LOCKED</v>
      </c>
      <c r="Q117" s="39" t="str">
        <f t="shared" si="32"/>
        <v>E023Replacing Existing Manhole and Catch Basin Frames &amp; CoversCW 2130-R12</v>
      </c>
      <c r="R117" s="40">
        <f>MATCH(Q117,'[2]Pay Items'!$K$1:$K$505,0)</f>
        <v>389</v>
      </c>
      <c r="S117" s="41" t="str">
        <f ca="1" t="shared" si="33"/>
        <v>F0</v>
      </c>
      <c r="T117" s="41" t="str">
        <f ca="1" t="shared" si="34"/>
        <v>G</v>
      </c>
      <c r="U117" s="41" t="str">
        <f ca="1" t="shared" si="35"/>
        <v>C2</v>
      </c>
    </row>
    <row r="118" spans="1:21" s="69" customFormat="1" ht="43.5" customHeight="1">
      <c r="A118" s="54" t="s">
        <v>94</v>
      </c>
      <c r="B118" s="71" t="s">
        <v>32</v>
      </c>
      <c r="C118" s="56" t="s">
        <v>95</v>
      </c>
      <c r="D118" s="57"/>
      <c r="E118" s="58" t="s">
        <v>38</v>
      </c>
      <c r="F118" s="94">
        <v>1</v>
      </c>
      <c r="G118" s="60"/>
      <c r="H118" s="61">
        <f>ROUND(G118*F118,2)</f>
        <v>0</v>
      </c>
      <c r="I118" s="96"/>
      <c r="J118" s="63">
        <f ca="1" t="shared" si="41"/>
      </c>
      <c r="K118" s="64" t="str">
        <f t="shared" si="42"/>
        <v>E024AP-004 - Standard Frame for Manhole and Catch Basineach</v>
      </c>
      <c r="L118" s="65" t="e">
        <f>MATCH(K118,'[1]Pay Items'!#REF!,0)</f>
        <v>#REF!</v>
      </c>
      <c r="M118" s="66" t="str">
        <f ca="1" t="shared" si="43"/>
        <v>F0</v>
      </c>
      <c r="N118" s="66" t="str">
        <f ca="1" t="shared" si="44"/>
        <v>C2</v>
      </c>
      <c r="O118" s="66" t="str">
        <f ca="1" t="shared" si="45"/>
        <v>C2</v>
      </c>
      <c r="P118" s="38">
        <f ca="1" t="shared" si="31"/>
      </c>
      <c r="Q118" s="39" t="str">
        <f t="shared" si="32"/>
        <v>E024AP-004 - Standard Frame for Manhole and Catch Basineach</v>
      </c>
      <c r="R118" s="40">
        <f>MATCH(Q118,'[2]Pay Items'!$K$1:$K$505,0)</f>
        <v>390</v>
      </c>
      <c r="S118" s="41" t="str">
        <f ca="1" t="shared" si="33"/>
        <v>F0</v>
      </c>
      <c r="T118" s="41" t="str">
        <f ca="1" t="shared" si="34"/>
        <v>C2</v>
      </c>
      <c r="U118" s="41" t="str">
        <f ca="1" t="shared" si="35"/>
        <v>C2</v>
      </c>
    </row>
    <row r="119" spans="1:21" s="69" customFormat="1" ht="43.5" customHeight="1">
      <c r="A119" s="54" t="s">
        <v>96</v>
      </c>
      <c r="B119" s="71" t="s">
        <v>39</v>
      </c>
      <c r="C119" s="56" t="s">
        <v>97</v>
      </c>
      <c r="D119" s="57"/>
      <c r="E119" s="58" t="s">
        <v>38</v>
      </c>
      <c r="F119" s="94">
        <v>7</v>
      </c>
      <c r="G119" s="60"/>
      <c r="H119" s="61">
        <f>ROUND(G119*F119,2)</f>
        <v>0</v>
      </c>
      <c r="I119" s="96"/>
      <c r="J119" s="63">
        <f ca="1" t="shared" si="41"/>
      </c>
      <c r="K119" s="64" t="str">
        <f t="shared" si="42"/>
        <v>E025AP-005 - Standard Solid Cover for Standard Frameeach</v>
      </c>
      <c r="L119" s="65" t="e">
        <f>MATCH(K119,'[1]Pay Items'!#REF!,0)</f>
        <v>#REF!</v>
      </c>
      <c r="M119" s="66" t="str">
        <f ca="1" t="shared" si="43"/>
        <v>F0</v>
      </c>
      <c r="N119" s="66" t="str">
        <f ca="1" t="shared" si="44"/>
        <v>C2</v>
      </c>
      <c r="O119" s="66" t="str">
        <f ca="1" t="shared" si="45"/>
        <v>C2</v>
      </c>
      <c r="P119" s="38">
        <f ca="1" t="shared" si="31"/>
      </c>
      <c r="Q119" s="39" t="str">
        <f t="shared" si="32"/>
        <v>E025AP-005 - Standard Solid Cover for Standard Frameeach</v>
      </c>
      <c r="R119" s="40">
        <f>MATCH(Q119,'[2]Pay Items'!$K$1:$K$505,0)</f>
        <v>391</v>
      </c>
      <c r="S119" s="41" t="str">
        <f ca="1" t="shared" si="33"/>
        <v>F0</v>
      </c>
      <c r="T119" s="41" t="str">
        <f ca="1" t="shared" si="34"/>
        <v>C2</v>
      </c>
      <c r="U119" s="41" t="str">
        <f ca="1" t="shared" si="35"/>
        <v>C2</v>
      </c>
    </row>
    <row r="120" spans="1:21" s="69" customFormat="1" ht="43.5" customHeight="1">
      <c r="A120" s="54" t="s">
        <v>234</v>
      </c>
      <c r="B120" s="71" t="s">
        <v>242</v>
      </c>
      <c r="C120" s="56" t="s">
        <v>235</v>
      </c>
      <c r="D120" s="57"/>
      <c r="E120" s="58" t="s">
        <v>38</v>
      </c>
      <c r="F120" s="94">
        <v>2</v>
      </c>
      <c r="G120" s="60"/>
      <c r="H120" s="61">
        <f>ROUND(G120*F120,2)</f>
        <v>0</v>
      </c>
      <c r="I120" s="96"/>
      <c r="J120" s="63">
        <f ca="1" t="shared" si="41"/>
      </c>
      <c r="K120" s="64" t="str">
        <f t="shared" si="42"/>
        <v>E028AP-008 - Barrier Curb and Gutter Inlet Frame and Boxeach</v>
      </c>
      <c r="L120" s="65" t="e">
        <f>MATCH(K120,'[1]Pay Items'!#REF!,0)</f>
        <v>#REF!</v>
      </c>
      <c r="M120" s="66" t="str">
        <f ca="1" t="shared" si="43"/>
        <v>F0</v>
      </c>
      <c r="N120" s="66" t="str">
        <f ca="1" t="shared" si="44"/>
        <v>C2</v>
      </c>
      <c r="O120" s="66" t="str">
        <f ca="1" t="shared" si="45"/>
        <v>C2</v>
      </c>
      <c r="P120" s="38">
        <f ca="1" t="shared" si="31"/>
      </c>
      <c r="Q120" s="39" t="str">
        <f t="shared" si="32"/>
        <v>E028AP-008 - Barrier Curb and Gutter Inlet Frame and Boxeach</v>
      </c>
      <c r="R120" s="40">
        <f>MATCH(Q120,'[2]Pay Items'!$K$1:$K$505,0)</f>
        <v>394</v>
      </c>
      <c r="S120" s="41" t="str">
        <f ca="1" t="shared" si="33"/>
        <v>F0</v>
      </c>
      <c r="T120" s="41" t="str">
        <f ca="1" t="shared" si="34"/>
        <v>C2</v>
      </c>
      <c r="U120" s="41" t="str">
        <f ca="1" t="shared" si="35"/>
        <v>C2</v>
      </c>
    </row>
    <row r="121" spans="1:21" s="69" customFormat="1" ht="43.5" customHeight="1">
      <c r="A121" s="54" t="s">
        <v>236</v>
      </c>
      <c r="B121" s="71" t="s">
        <v>69</v>
      </c>
      <c r="C121" s="56" t="s">
        <v>238</v>
      </c>
      <c r="D121" s="57"/>
      <c r="E121" s="58" t="s">
        <v>38</v>
      </c>
      <c r="F121" s="94">
        <v>2</v>
      </c>
      <c r="G121" s="60"/>
      <c r="H121" s="61">
        <f>ROUND(G121*F121,2)</f>
        <v>0</v>
      </c>
      <c r="I121" s="96"/>
      <c r="J121" s="63">
        <f ca="1" t="shared" si="41"/>
      </c>
      <c r="K121" s="64" t="str">
        <f t="shared" si="42"/>
        <v>E029AP-009 - Barrier Curb and Gutter Inlet Covereach</v>
      </c>
      <c r="L121" s="65" t="e">
        <f>MATCH(K121,'[1]Pay Items'!#REF!,0)</f>
        <v>#REF!</v>
      </c>
      <c r="M121" s="66" t="str">
        <f ca="1" t="shared" si="43"/>
        <v>F0</v>
      </c>
      <c r="N121" s="66" t="str">
        <f ca="1" t="shared" si="44"/>
        <v>C2</v>
      </c>
      <c r="O121" s="66" t="str">
        <f ca="1" t="shared" si="45"/>
        <v>C2</v>
      </c>
      <c r="P121" s="38">
        <f ca="1" t="shared" si="31"/>
      </c>
      <c r="Q121" s="39" t="str">
        <f t="shared" si="32"/>
        <v>E029AP-009 - Barrier Curb and Gutter Inlet Covereach</v>
      </c>
      <c r="R121" s="40">
        <f>MATCH(Q121,'[2]Pay Items'!$K$1:$K$505,0)</f>
        <v>395</v>
      </c>
      <c r="S121" s="41" t="str">
        <f ca="1" t="shared" si="33"/>
        <v>F0</v>
      </c>
      <c r="T121" s="41" t="str">
        <f ca="1" t="shared" si="34"/>
        <v>C2</v>
      </c>
      <c r="U121" s="41" t="str">
        <f ca="1" t="shared" si="35"/>
        <v>C2</v>
      </c>
    </row>
    <row r="122" spans="1:21" s="106" customFormat="1" ht="39.75" customHeight="1">
      <c r="A122" s="54" t="s">
        <v>397</v>
      </c>
      <c r="B122" s="55" t="s">
        <v>148</v>
      </c>
      <c r="C122" s="105" t="s">
        <v>398</v>
      </c>
      <c r="D122" s="57" t="s">
        <v>177</v>
      </c>
      <c r="E122" s="58"/>
      <c r="F122" s="94"/>
      <c r="G122" s="70"/>
      <c r="H122" s="95"/>
      <c r="I122" s="62"/>
      <c r="J122" s="63" t="str">
        <f ca="1" t="shared" si="41"/>
        <v>LOCKED</v>
      </c>
      <c r="K122" s="64" t="str">
        <f t="shared" si="42"/>
        <v>E034Connecting to Existing Catch BasinCW 2130-R12</v>
      </c>
      <c r="L122" s="65" t="e">
        <f>MATCH(K122,'[1]Pay Items'!#REF!,0)</f>
        <v>#REF!</v>
      </c>
      <c r="M122" s="66" t="str">
        <f ca="1" t="shared" si="43"/>
        <v>F0</v>
      </c>
      <c r="N122" s="66" t="str">
        <f ca="1" t="shared" si="44"/>
        <v>G</v>
      </c>
      <c r="O122" s="66" t="str">
        <f ca="1" t="shared" si="45"/>
        <v>C2</v>
      </c>
      <c r="P122" s="38" t="str">
        <f ca="1" t="shared" si="31"/>
        <v>LOCKED</v>
      </c>
      <c r="Q122" s="39" t="str">
        <f t="shared" si="32"/>
        <v>E034Connecting to Existing Catch BasinCW 2130-R12</v>
      </c>
      <c r="R122" s="40">
        <f>MATCH(Q122,'[2]Pay Items'!$K$1:$K$505,0)</f>
        <v>400</v>
      </c>
      <c r="S122" s="41" t="str">
        <f ca="1" t="shared" si="33"/>
        <v>F0</v>
      </c>
      <c r="T122" s="41" t="str">
        <f ca="1" t="shared" si="34"/>
        <v>G</v>
      </c>
      <c r="U122" s="41" t="str">
        <f ca="1" t="shared" si="35"/>
        <v>C2</v>
      </c>
    </row>
    <row r="123" spans="1:21" s="106" customFormat="1" ht="30" customHeight="1">
      <c r="A123" s="54" t="s">
        <v>399</v>
      </c>
      <c r="B123" s="71" t="s">
        <v>32</v>
      </c>
      <c r="C123" s="105" t="s">
        <v>401</v>
      </c>
      <c r="D123" s="57"/>
      <c r="E123" s="58" t="s">
        <v>38</v>
      </c>
      <c r="F123" s="94">
        <v>1</v>
      </c>
      <c r="G123" s="60"/>
      <c r="H123" s="61">
        <f>ROUND(G123*F123,2)</f>
        <v>0</v>
      </c>
      <c r="I123" s="62" t="s">
        <v>400</v>
      </c>
      <c r="J123" s="63">
        <f ca="1" t="shared" si="41"/>
      </c>
      <c r="K123" s="64" t="str">
        <f t="shared" si="42"/>
        <v>E035250 mm Drainage Connection Pipeeach</v>
      </c>
      <c r="L123" s="65" t="e">
        <f>MATCH(K123,'[1]Pay Items'!#REF!,0)</f>
        <v>#REF!</v>
      </c>
      <c r="M123" s="66" t="str">
        <f ca="1" t="shared" si="43"/>
        <v>F0</v>
      </c>
      <c r="N123" s="66" t="str">
        <f ca="1" t="shared" si="44"/>
        <v>C2</v>
      </c>
      <c r="O123" s="66" t="str">
        <f ca="1" t="shared" si="45"/>
        <v>C2</v>
      </c>
      <c r="P123" s="38">
        <f ca="1" t="shared" si="31"/>
      </c>
      <c r="Q123" s="39" t="str">
        <f t="shared" si="32"/>
        <v>E035250 mm Drainage Connection Pipeeach</v>
      </c>
      <c r="R123" s="40" t="e">
        <f>MATCH(Q123,'[2]Pay Items'!$K$1:$K$505,0)</f>
        <v>#N/A</v>
      </c>
      <c r="S123" s="41" t="str">
        <f ca="1" t="shared" si="33"/>
        <v>F0</v>
      </c>
      <c r="T123" s="41" t="str">
        <f ca="1" t="shared" si="34"/>
        <v>C2</v>
      </c>
      <c r="U123" s="41" t="str">
        <f ca="1" t="shared" si="35"/>
        <v>C2</v>
      </c>
    </row>
    <row r="124" spans="1:21" s="67" customFormat="1" ht="30" customHeight="1">
      <c r="A124" s="54" t="s">
        <v>402</v>
      </c>
      <c r="B124" s="55" t="s">
        <v>149</v>
      </c>
      <c r="C124" s="56" t="s">
        <v>403</v>
      </c>
      <c r="D124" s="57" t="s">
        <v>177</v>
      </c>
      <c r="E124" s="58" t="s">
        <v>38</v>
      </c>
      <c r="F124" s="94">
        <v>1</v>
      </c>
      <c r="G124" s="60"/>
      <c r="H124" s="61">
        <f>ROUND(G124*F124,2)</f>
        <v>0</v>
      </c>
      <c r="I124" s="62"/>
      <c r="J124" s="63">
        <f ca="1" t="shared" si="41"/>
      </c>
      <c r="K124" s="64" t="str">
        <f t="shared" si="42"/>
        <v>E047Removal of Existing Catch PitCW 2130-R12each</v>
      </c>
      <c r="L124" s="65" t="e">
        <f>MATCH(K124,'[1]Pay Items'!#REF!,0)</f>
        <v>#REF!</v>
      </c>
      <c r="M124" s="66" t="str">
        <f ca="1" t="shared" si="43"/>
        <v>F0</v>
      </c>
      <c r="N124" s="66" t="str">
        <f ca="1" t="shared" si="44"/>
        <v>C2</v>
      </c>
      <c r="O124" s="66" t="str">
        <f ca="1" t="shared" si="45"/>
        <v>C2</v>
      </c>
      <c r="P124" s="38">
        <f ca="1" t="shared" si="31"/>
      </c>
      <c r="Q124" s="39" t="str">
        <f t="shared" si="32"/>
        <v>E047Removal of Existing Catch PitCW 2130-R12each</v>
      </c>
      <c r="R124" s="40">
        <f>MATCH(Q124,'[2]Pay Items'!$K$1:$K$505,0)</f>
        <v>417</v>
      </c>
      <c r="S124" s="41" t="str">
        <f ca="1" t="shared" si="33"/>
        <v>F0</v>
      </c>
      <c r="T124" s="41" t="str">
        <f ca="1" t="shared" si="34"/>
        <v>C2</v>
      </c>
      <c r="U124" s="41" t="str">
        <f ca="1" t="shared" si="35"/>
        <v>C2</v>
      </c>
    </row>
    <row r="125" spans="1:21" ht="36" customHeight="1">
      <c r="A125" s="47"/>
      <c r="B125" s="107"/>
      <c r="C125" s="76" t="s">
        <v>24</v>
      </c>
      <c r="D125" s="50"/>
      <c r="E125" s="97"/>
      <c r="F125" s="51"/>
      <c r="G125" s="47"/>
      <c r="H125" s="52"/>
      <c r="I125" s="53"/>
      <c r="J125" s="5"/>
      <c r="K125" s="5"/>
      <c r="L125" s="5"/>
      <c r="M125" s="5"/>
      <c r="N125" s="5"/>
      <c r="O125" s="5"/>
      <c r="P125" s="38" t="str">
        <f ca="1" t="shared" si="31"/>
        <v>LOCKED</v>
      </c>
      <c r="Q125" s="39" t="str">
        <f t="shared" si="32"/>
        <v>ADJUSTMENTS</v>
      </c>
      <c r="R125" s="40">
        <f>MATCH(Q125,'[2]Pay Items'!$K$1:$K$505,0)</f>
        <v>441</v>
      </c>
      <c r="S125" s="41" t="str">
        <f ca="1" t="shared" si="33"/>
        <v>G</v>
      </c>
      <c r="T125" s="41" t="str">
        <f ca="1" t="shared" si="34"/>
        <v>C2</v>
      </c>
      <c r="U125" s="41" t="str">
        <f ca="1" t="shared" si="35"/>
        <v>C2</v>
      </c>
    </row>
    <row r="126" spans="1:21" s="69" customFormat="1" ht="43.5" customHeight="1">
      <c r="A126" s="54" t="s">
        <v>65</v>
      </c>
      <c r="B126" s="55" t="s">
        <v>286</v>
      </c>
      <c r="C126" s="56" t="s">
        <v>100</v>
      </c>
      <c r="D126" s="57" t="s">
        <v>198</v>
      </c>
      <c r="E126" s="58" t="s">
        <v>38</v>
      </c>
      <c r="F126" s="94">
        <v>1</v>
      </c>
      <c r="G126" s="60"/>
      <c r="H126" s="61">
        <f>ROUND(G126*F126,2)</f>
        <v>0</v>
      </c>
      <c r="I126" s="62"/>
      <c r="J126" s="63">
        <f ca="1">IF(CELL("protect",$G126)=1,"LOCKED","")</f>
      </c>
      <c r="K126" s="64" t="str">
        <f>CLEAN(CONCATENATE(TRIM($A126),TRIM($C126),TRIM($D126),TRIM($E126)))</f>
        <v>F001Adjustment of Catch Basins / Manholes FramesCW 3210-R7each</v>
      </c>
      <c r="L126" s="65" t="e">
        <f>MATCH(K126,'[1]Pay Items'!#REF!,0)</f>
        <v>#REF!</v>
      </c>
      <c r="M126" s="66" t="str">
        <f ca="1">CELL("format",$F126)</f>
        <v>F0</v>
      </c>
      <c r="N126" s="66" t="str">
        <f ca="1">CELL("format",$G126)</f>
        <v>C2</v>
      </c>
      <c r="O126" s="66" t="str">
        <f ca="1">CELL("format",$H126)</f>
        <v>C2</v>
      </c>
      <c r="P126" s="38">
        <f ca="1" t="shared" si="31"/>
      </c>
      <c r="Q126" s="39" t="str">
        <f t="shared" si="32"/>
        <v>F001Adjustment of Catch Basins / Manholes FramesCW 3210-R7each</v>
      </c>
      <c r="R126" s="40">
        <f>MATCH(Q126,'[2]Pay Items'!$K$1:$K$505,0)</f>
        <v>442</v>
      </c>
      <c r="S126" s="41" t="str">
        <f ca="1" t="shared" si="33"/>
        <v>F0</v>
      </c>
      <c r="T126" s="41" t="str">
        <f ca="1" t="shared" si="34"/>
        <v>C2</v>
      </c>
      <c r="U126" s="41" t="str">
        <f ca="1" t="shared" si="35"/>
        <v>C2</v>
      </c>
    </row>
    <row r="127" spans="1:21" s="67" customFormat="1" ht="30" customHeight="1">
      <c r="A127" s="54" t="s">
        <v>66</v>
      </c>
      <c r="B127" s="55" t="s">
        <v>378</v>
      </c>
      <c r="C127" s="56" t="s">
        <v>105</v>
      </c>
      <c r="D127" s="57" t="s">
        <v>198</v>
      </c>
      <c r="E127" s="58"/>
      <c r="F127" s="94"/>
      <c r="G127" s="70"/>
      <c r="H127" s="95"/>
      <c r="I127" s="62"/>
      <c r="J127" s="63" t="str">
        <f ca="1">IF(CELL("protect",$G127)=1,"LOCKED","")</f>
        <v>LOCKED</v>
      </c>
      <c r="K127" s="64" t="str">
        <f>CLEAN(CONCATENATE(TRIM($A127),TRIM($C127),TRIM($D127),TRIM($E127)))</f>
        <v>F003Lifter RingsCW 3210-R7</v>
      </c>
      <c r="L127" s="65" t="e">
        <f>MATCH(K127,'[1]Pay Items'!#REF!,0)</f>
        <v>#REF!</v>
      </c>
      <c r="M127" s="66" t="str">
        <f ca="1">CELL("format",$F127)</f>
        <v>F0</v>
      </c>
      <c r="N127" s="66" t="str">
        <f ca="1">CELL("format",$G127)</f>
        <v>G</v>
      </c>
      <c r="O127" s="66" t="str">
        <f ca="1">CELL("format",$H127)</f>
        <v>C2</v>
      </c>
      <c r="P127" s="38" t="str">
        <f ca="1" t="shared" si="31"/>
        <v>LOCKED</v>
      </c>
      <c r="Q127" s="39" t="str">
        <f t="shared" si="32"/>
        <v>F003Lifter RingsCW 3210-R7</v>
      </c>
      <c r="R127" s="40">
        <f>MATCH(Q127,'[2]Pay Items'!$K$1:$K$505,0)</f>
        <v>447</v>
      </c>
      <c r="S127" s="41" t="str">
        <f ca="1" t="shared" si="33"/>
        <v>F0</v>
      </c>
      <c r="T127" s="41" t="str">
        <f ca="1" t="shared" si="34"/>
        <v>G</v>
      </c>
      <c r="U127" s="41" t="str">
        <f ca="1" t="shared" si="35"/>
        <v>C2</v>
      </c>
    </row>
    <row r="128" spans="1:21" s="69" customFormat="1" ht="30" customHeight="1">
      <c r="A128" s="54" t="s">
        <v>200</v>
      </c>
      <c r="B128" s="71" t="s">
        <v>32</v>
      </c>
      <c r="C128" s="56" t="s">
        <v>201</v>
      </c>
      <c r="D128" s="57"/>
      <c r="E128" s="58" t="s">
        <v>38</v>
      </c>
      <c r="F128" s="94">
        <v>3</v>
      </c>
      <c r="G128" s="60"/>
      <c r="H128" s="61">
        <f>ROUND(G128*F128,2)</f>
        <v>0</v>
      </c>
      <c r="I128" s="62"/>
      <c r="J128" s="63">
        <f ca="1">IF(CELL("protect",$G128)=1,"LOCKED","")</f>
      </c>
      <c r="K128" s="64" t="str">
        <f>CLEAN(CONCATENATE(TRIM($A128),TRIM($C128),TRIM($D128),TRIM($E128)))</f>
        <v>F00438 mmeach</v>
      </c>
      <c r="L128" s="65" t="e">
        <f>MATCH(K128,'[1]Pay Items'!#REF!,0)</f>
        <v>#REF!</v>
      </c>
      <c r="M128" s="66" t="str">
        <f ca="1">CELL("format",$F128)</f>
        <v>F0</v>
      </c>
      <c r="N128" s="66" t="str">
        <f ca="1">CELL("format",$G128)</f>
        <v>C2</v>
      </c>
      <c r="O128" s="66" t="str">
        <f ca="1">CELL("format",$H128)</f>
        <v>C2</v>
      </c>
      <c r="P128" s="38">
        <f ca="1" t="shared" si="31"/>
      </c>
      <c r="Q128" s="39" t="str">
        <f t="shared" si="32"/>
        <v>F00438 mmeach</v>
      </c>
      <c r="R128" s="40">
        <f>MATCH(Q128,'[2]Pay Items'!$K$1:$K$505,0)</f>
        <v>448</v>
      </c>
      <c r="S128" s="41" t="str">
        <f ca="1" t="shared" si="33"/>
        <v>F0</v>
      </c>
      <c r="T128" s="41" t="str">
        <f ca="1" t="shared" si="34"/>
        <v>C2</v>
      </c>
      <c r="U128" s="41" t="str">
        <f ca="1" t="shared" si="35"/>
        <v>C2</v>
      </c>
    </row>
    <row r="129" spans="1:21" s="69" customFormat="1" ht="30" customHeight="1">
      <c r="A129" s="54" t="s">
        <v>67</v>
      </c>
      <c r="B129" s="71" t="s">
        <v>39</v>
      </c>
      <c r="C129" s="56" t="s">
        <v>202</v>
      </c>
      <c r="D129" s="57"/>
      <c r="E129" s="58" t="s">
        <v>38</v>
      </c>
      <c r="F129" s="94">
        <v>3</v>
      </c>
      <c r="G129" s="60"/>
      <c r="H129" s="61">
        <f>ROUND(G129*F129,2)</f>
        <v>0</v>
      </c>
      <c r="I129" s="62"/>
      <c r="J129" s="63">
        <f ca="1">IF(CELL("protect",$G129)=1,"LOCKED","")</f>
      </c>
      <c r="K129" s="64" t="str">
        <f>CLEAN(CONCATENATE(TRIM($A129),TRIM($C129),TRIM($D129),TRIM($E129)))</f>
        <v>F00551 mmeach</v>
      </c>
      <c r="L129" s="65" t="e">
        <f>MATCH(K129,'[1]Pay Items'!#REF!,0)</f>
        <v>#REF!</v>
      </c>
      <c r="M129" s="66" t="str">
        <f ca="1">CELL("format",$F129)</f>
        <v>F0</v>
      </c>
      <c r="N129" s="66" t="str">
        <f ca="1">CELL("format",$G129)</f>
        <v>C2</v>
      </c>
      <c r="O129" s="66" t="str">
        <f ca="1">CELL("format",$H129)</f>
        <v>C2</v>
      </c>
      <c r="P129" s="38">
        <f ca="1" t="shared" si="31"/>
      </c>
      <c r="Q129" s="39" t="str">
        <f t="shared" si="32"/>
        <v>F00551 mmeach</v>
      </c>
      <c r="R129" s="40">
        <f>MATCH(Q129,'[2]Pay Items'!$K$1:$K$505,0)</f>
        <v>449</v>
      </c>
      <c r="S129" s="41" t="str">
        <f ca="1" t="shared" si="33"/>
        <v>F0</v>
      </c>
      <c r="T129" s="41" t="str">
        <f ca="1" t="shared" si="34"/>
        <v>C2</v>
      </c>
      <c r="U129" s="41" t="str">
        <f ca="1" t="shared" si="35"/>
        <v>C2</v>
      </c>
    </row>
    <row r="130" spans="1:21" s="69" customFormat="1" ht="30" customHeight="1">
      <c r="A130" s="54" t="s">
        <v>68</v>
      </c>
      <c r="B130" s="71" t="s">
        <v>242</v>
      </c>
      <c r="C130" s="56" t="s">
        <v>203</v>
      </c>
      <c r="D130" s="57"/>
      <c r="E130" s="58" t="s">
        <v>38</v>
      </c>
      <c r="F130" s="94">
        <v>2</v>
      </c>
      <c r="G130" s="60"/>
      <c r="H130" s="61">
        <f>ROUND(G130*F130,2)</f>
        <v>0</v>
      </c>
      <c r="I130" s="62"/>
      <c r="J130" s="63">
        <f ca="1">IF(CELL("protect",$G130)=1,"LOCKED","")</f>
      </c>
      <c r="K130" s="64" t="str">
        <f>CLEAN(CONCATENATE(TRIM($A130),TRIM($C130),TRIM($D130),TRIM($E130)))</f>
        <v>F00776 mmeach</v>
      </c>
      <c r="L130" s="65" t="e">
        <f>MATCH(K130,'[1]Pay Items'!#REF!,0)</f>
        <v>#REF!</v>
      </c>
      <c r="M130" s="66" t="str">
        <f ca="1">CELL("format",$F130)</f>
        <v>F0</v>
      </c>
      <c r="N130" s="66" t="str">
        <f ca="1">CELL("format",$G130)</f>
        <v>C2</v>
      </c>
      <c r="O130" s="66" t="str">
        <f ca="1">CELL("format",$H130)</f>
        <v>C2</v>
      </c>
      <c r="P130" s="38">
        <f ca="1" t="shared" si="31"/>
      </c>
      <c r="Q130" s="39" t="str">
        <f t="shared" si="32"/>
        <v>F00776 mmeach</v>
      </c>
      <c r="R130" s="40">
        <f>MATCH(Q130,'[2]Pay Items'!$K$1:$K$505,0)</f>
        <v>451</v>
      </c>
      <c r="S130" s="41" t="str">
        <f ca="1" t="shared" si="33"/>
        <v>F0</v>
      </c>
      <c r="T130" s="41" t="str">
        <f ca="1" t="shared" si="34"/>
        <v>C2</v>
      </c>
      <c r="U130" s="41" t="str">
        <f ca="1" t="shared" si="35"/>
        <v>C2</v>
      </c>
    </row>
    <row r="131" spans="1:21" ht="36" customHeight="1">
      <c r="A131" s="47"/>
      <c r="B131" s="48"/>
      <c r="C131" s="76" t="s">
        <v>25</v>
      </c>
      <c r="D131" s="50"/>
      <c r="E131" s="77"/>
      <c r="F131" s="78"/>
      <c r="G131" s="47"/>
      <c r="H131" s="52"/>
      <c r="I131" s="53"/>
      <c r="J131" s="5"/>
      <c r="K131" s="5"/>
      <c r="L131" s="5"/>
      <c r="M131" s="5"/>
      <c r="N131" s="5"/>
      <c r="O131" s="5"/>
      <c r="P131" s="38" t="str">
        <f ca="1" t="shared" si="31"/>
        <v>LOCKED</v>
      </c>
      <c r="Q131" s="39" t="str">
        <f t="shared" si="32"/>
        <v>LANDSCAPING</v>
      </c>
      <c r="R131" s="40">
        <f>MATCH(Q131,'[2]Pay Items'!$K$1:$K$505,0)</f>
        <v>473</v>
      </c>
      <c r="S131" s="41" t="str">
        <f ca="1" t="shared" si="33"/>
        <v>F0</v>
      </c>
      <c r="T131" s="41" t="str">
        <f ca="1" t="shared" si="34"/>
        <v>C2</v>
      </c>
      <c r="U131" s="41" t="str">
        <f ca="1" t="shared" si="35"/>
        <v>C2</v>
      </c>
    </row>
    <row r="132" spans="1:21" s="67" customFormat="1" ht="30" customHeight="1">
      <c r="A132" s="79" t="s">
        <v>70</v>
      </c>
      <c r="B132" s="55" t="s">
        <v>379</v>
      </c>
      <c r="C132" s="56" t="s">
        <v>71</v>
      </c>
      <c r="D132" s="57" t="s">
        <v>204</v>
      </c>
      <c r="E132" s="58"/>
      <c r="F132" s="59"/>
      <c r="G132" s="70"/>
      <c r="H132" s="61"/>
      <c r="I132" s="62"/>
      <c r="J132" s="63" t="str">
        <f ca="1">IF(CELL("protect",$G132)=1,"LOCKED","")</f>
        <v>LOCKED</v>
      </c>
      <c r="K132" s="64" t="str">
        <f>CLEAN(CONCATENATE(TRIM($A132),TRIM($C132),TRIM($D132),TRIM($E132)))</f>
        <v>G001SoddingCW 3510-R9</v>
      </c>
      <c r="L132" s="65" t="e">
        <f>MATCH(K132,'[1]Pay Items'!#REF!,0)</f>
        <v>#REF!</v>
      </c>
      <c r="M132" s="66" t="str">
        <f ca="1">CELL("format",$F132)</f>
        <v>F0</v>
      </c>
      <c r="N132" s="66" t="str">
        <f ca="1">CELL("format",$G132)</f>
        <v>G</v>
      </c>
      <c r="O132" s="66" t="str">
        <f ca="1">CELL("format",$H132)</f>
        <v>C2</v>
      </c>
      <c r="P132" s="38" t="str">
        <f ca="1" t="shared" si="31"/>
        <v>LOCKED</v>
      </c>
      <c r="Q132" s="39" t="str">
        <f t="shared" si="32"/>
        <v>G001SoddingCW 3510-R9</v>
      </c>
      <c r="R132" s="40">
        <f>MATCH(Q132,'[2]Pay Items'!$K$1:$K$505,0)</f>
        <v>474</v>
      </c>
      <c r="S132" s="41" t="str">
        <f ca="1" t="shared" si="33"/>
        <v>F0</v>
      </c>
      <c r="T132" s="41" t="str">
        <f ca="1" t="shared" si="34"/>
        <v>G</v>
      </c>
      <c r="U132" s="41" t="str">
        <f ca="1" t="shared" si="35"/>
        <v>C2</v>
      </c>
    </row>
    <row r="133" spans="1:21" s="69" customFormat="1" ht="30" customHeight="1">
      <c r="A133" s="79" t="s">
        <v>205</v>
      </c>
      <c r="B133" s="71" t="s">
        <v>32</v>
      </c>
      <c r="C133" s="56" t="s">
        <v>206</v>
      </c>
      <c r="D133" s="57"/>
      <c r="E133" s="58" t="s">
        <v>31</v>
      </c>
      <c r="F133" s="59">
        <v>30</v>
      </c>
      <c r="G133" s="60"/>
      <c r="H133" s="61">
        <f>ROUND(G133*F133,2)</f>
        <v>0</v>
      </c>
      <c r="I133" s="108"/>
      <c r="J133" s="63">
        <f ca="1">IF(CELL("protect",$G133)=1,"LOCKED","")</f>
      </c>
      <c r="K133" s="64" t="str">
        <f>CLEAN(CONCATENATE(TRIM($A133),TRIM($C133),TRIM($D133),TRIM($E133)))</f>
        <v>G002width &lt; 600 mmm²</v>
      </c>
      <c r="L133" s="65" t="e">
        <f>MATCH(K133,'[1]Pay Items'!#REF!,0)</f>
        <v>#REF!</v>
      </c>
      <c r="M133" s="66" t="str">
        <f ca="1">CELL("format",$F133)</f>
        <v>F0</v>
      </c>
      <c r="N133" s="66" t="str">
        <f ca="1">CELL("format",$G133)</f>
        <v>C2</v>
      </c>
      <c r="O133" s="66" t="str">
        <f ca="1">CELL("format",$H133)</f>
        <v>C2</v>
      </c>
      <c r="P133" s="38">
        <f ca="1" t="shared" si="31"/>
      </c>
      <c r="Q133" s="39" t="str">
        <f t="shared" si="32"/>
        <v>G002width &lt; 600 mmm²</v>
      </c>
      <c r="R133" s="40">
        <f>MATCH(Q133,'[2]Pay Items'!$K$1:$K$505,0)</f>
        <v>475</v>
      </c>
      <c r="S133" s="41" t="str">
        <f ca="1" t="shared" si="33"/>
        <v>F0</v>
      </c>
      <c r="T133" s="41" t="str">
        <f ca="1" t="shared" si="34"/>
        <v>C2</v>
      </c>
      <c r="U133" s="41" t="str">
        <f ca="1" t="shared" si="35"/>
        <v>C2</v>
      </c>
    </row>
    <row r="134" spans="1:21" s="69" customFormat="1" ht="30" customHeight="1" thickBot="1">
      <c r="A134" s="79" t="s">
        <v>72</v>
      </c>
      <c r="B134" s="71" t="s">
        <v>39</v>
      </c>
      <c r="C134" s="56" t="s">
        <v>207</v>
      </c>
      <c r="D134" s="57"/>
      <c r="E134" s="58" t="s">
        <v>31</v>
      </c>
      <c r="F134" s="59">
        <v>30</v>
      </c>
      <c r="G134" s="60"/>
      <c r="H134" s="61">
        <f>ROUND(G134*F134,2)</f>
        <v>0</v>
      </c>
      <c r="I134" s="62"/>
      <c r="J134" s="63">
        <f ca="1">IF(CELL("protect",$G134)=1,"LOCKED","")</f>
      </c>
      <c r="K134" s="64" t="str">
        <f>CLEAN(CONCATENATE(TRIM($A134),TRIM($C134),TRIM($D134),TRIM($E134)))</f>
        <v>G003width &gt; or = 600 mmm²</v>
      </c>
      <c r="L134" s="65" t="e">
        <f>MATCH(K134,'[1]Pay Items'!#REF!,0)</f>
        <v>#REF!</v>
      </c>
      <c r="M134" s="66" t="str">
        <f ca="1">CELL("format",$F134)</f>
        <v>F0</v>
      </c>
      <c r="N134" s="66" t="str">
        <f ca="1">CELL("format",$G134)</f>
        <v>C2</v>
      </c>
      <c r="O134" s="66" t="str">
        <f ca="1">CELL("format",$H134)</f>
        <v>C2</v>
      </c>
      <c r="P134" s="38">
        <f ca="1" t="shared" si="31"/>
      </c>
      <c r="Q134" s="39" t="str">
        <f t="shared" si="32"/>
        <v>G003width &gt; or = 600 mmm²</v>
      </c>
      <c r="R134" s="40">
        <f>MATCH(Q134,'[2]Pay Items'!$K$1:$K$505,0)</f>
        <v>476</v>
      </c>
      <c r="S134" s="41" t="str">
        <f ca="1" t="shared" si="33"/>
        <v>F0</v>
      </c>
      <c r="T134" s="41" t="str">
        <f ca="1" t="shared" si="34"/>
        <v>C2</v>
      </c>
      <c r="U134" s="41" t="str">
        <f ca="1" t="shared" si="35"/>
        <v>C2</v>
      </c>
    </row>
    <row r="135" spans="1:21" s="69" customFormat="1" ht="36" customHeight="1" thickTop="1">
      <c r="A135" s="114"/>
      <c r="B135" s="115"/>
      <c r="C135" s="116" t="s">
        <v>257</v>
      </c>
      <c r="D135" s="117"/>
      <c r="E135" s="117"/>
      <c r="F135" s="59"/>
      <c r="G135" s="61"/>
      <c r="H135" s="61"/>
      <c r="I135" s="62"/>
      <c r="J135" s="63" t="str">
        <f ca="1">IF(CELL("protect",$G135)=1,"LOCKED","")</f>
        <v>LOCKED</v>
      </c>
      <c r="K135" s="64" t="str">
        <f>CLEAN(CONCATENATE(TRIM($A135),TRIM($C135),TRIM($D135),TRIM($E135)))</f>
        <v>MISCELLANEOUS</v>
      </c>
      <c r="L135" s="65" t="e">
        <f>MATCH(K135,'[1]Pay Items'!#REF!,0)</f>
        <v>#REF!</v>
      </c>
      <c r="M135" s="66" t="str">
        <f ca="1">CELL("format",$F135)</f>
        <v>F0</v>
      </c>
      <c r="N135" s="66" t="str">
        <f ca="1">CELL("format",$G135)</f>
        <v>C2</v>
      </c>
      <c r="O135" s="66" t="str">
        <f ca="1">CELL("format",$H135)</f>
        <v>C2</v>
      </c>
      <c r="P135" s="38" t="str">
        <f aca="true" ca="1" t="shared" si="46" ref="P135:P195">IF(CELL("protect",$G135)=1,"LOCKED","")</f>
        <v>LOCKED</v>
      </c>
      <c r="Q135" s="39" t="str">
        <f aca="true" t="shared" si="47" ref="Q135:Q195">CLEAN(CONCATENATE(TRIM($A135),TRIM($C135),TRIM($D135),TRIM($E135)))</f>
        <v>MISCELLANEOUS</v>
      </c>
      <c r="R135" s="40">
        <f>MATCH(Q135,'[2]Pay Items'!$K$1:$K$505,0)</f>
        <v>480</v>
      </c>
      <c r="S135" s="41" t="str">
        <f aca="true" ca="1" t="shared" si="48" ref="S135:S195">CELL("format",$F135)</f>
        <v>F0</v>
      </c>
      <c r="T135" s="41" t="str">
        <f aca="true" ca="1" t="shared" si="49" ref="T135:T195">CELL("format",$G135)</f>
        <v>C2</v>
      </c>
      <c r="U135" s="41" t="str">
        <f aca="true" ca="1" t="shared" si="50" ref="U135:U195">CELL("format",$H135)</f>
        <v>C2</v>
      </c>
    </row>
    <row r="136" spans="1:21" s="67" customFormat="1" ht="30" customHeight="1" thickBot="1">
      <c r="A136" s="79"/>
      <c r="B136" s="118" t="s">
        <v>415</v>
      </c>
      <c r="C136" s="119" t="s">
        <v>432</v>
      </c>
      <c r="D136" s="120" t="s">
        <v>419</v>
      </c>
      <c r="E136" s="121" t="s">
        <v>31</v>
      </c>
      <c r="F136" s="122">
        <v>100</v>
      </c>
      <c r="G136" s="60"/>
      <c r="H136" s="123">
        <f>ROUND(G136*F136,2)</f>
        <v>0</v>
      </c>
      <c r="I136" s="124">
        <f>IF(F136&gt;0,ROUND(+G136+H136,2),"")</f>
        <v>0</v>
      </c>
      <c r="J136" s="125">
        <v>21.5</v>
      </c>
      <c r="K136" s="126">
        <f>IF(H136&gt;0,ROUND((ROUND(+H136,2)*ROUND(J136,2)),2),"")</f>
      </c>
      <c r="L136" s="126">
        <f>IF(I136&gt;0,ROUND((ROUND(+I136,2)*ROUND(J136,2)),2),"")</f>
      </c>
      <c r="M136" s="127">
        <f>IF(J136&gt;0,ROUND((ROUND(+J136,2)*ROUND(G136,2)),2),"")</f>
        <v>0</v>
      </c>
      <c r="N136" s="128">
        <f>IF($E136&gt;0,ROUND(+F136-I136,2),"")</f>
        <v>100</v>
      </c>
      <c r="O136" s="129">
        <f>IF($E136&gt;0,ROUND(+N136*$I136,2),"")</f>
        <v>0</v>
      </c>
      <c r="P136" s="38">
        <f ca="1" t="shared" si="46"/>
      </c>
      <c r="Q136" s="39" t="str">
        <f t="shared" si="47"/>
        <v>Supply and Installation of Pavement Repair FabricE11m²</v>
      </c>
      <c r="R136" s="40" t="e">
        <f>MATCH(Q136,'[2]Pay Items'!$K$1:$K$505,0)</f>
        <v>#N/A</v>
      </c>
      <c r="S136" s="41" t="str">
        <f ca="1" t="shared" si="48"/>
        <v>F0</v>
      </c>
      <c r="T136" s="41" t="str">
        <f ca="1" t="shared" si="49"/>
        <v>C2</v>
      </c>
      <c r="U136" s="41" t="str">
        <f ca="1" t="shared" si="50"/>
        <v>C2</v>
      </c>
    </row>
    <row r="137" spans="1:21" s="46" customFormat="1" ht="30" customHeight="1" thickBot="1" thickTop="1">
      <c r="A137" s="130"/>
      <c r="B137" s="110" t="str">
        <f>B82</f>
        <v>B</v>
      </c>
      <c r="C137" s="194" t="str">
        <f>C82</f>
        <v>Riverbend Avenue from Minnetonka Street to Metz Street - Rehabilitation</v>
      </c>
      <c r="D137" s="195"/>
      <c r="E137" s="195"/>
      <c r="F137" s="196"/>
      <c r="G137" s="130"/>
      <c r="H137" s="131">
        <f>SUM(H82:H136)</f>
        <v>0</v>
      </c>
      <c r="I137" s="112"/>
      <c r="J137" s="45"/>
      <c r="K137" s="45"/>
      <c r="L137" s="45"/>
      <c r="M137" s="45"/>
      <c r="N137" s="45"/>
      <c r="O137" s="45"/>
      <c r="P137" s="38" t="str">
        <f ca="1" t="shared" si="46"/>
        <v>LOCKED</v>
      </c>
      <c r="Q137" s="39" t="str">
        <f t="shared" si="47"/>
        <v>Riverbend Avenue from Minnetonka Street to Metz Street - Rehabilitation</v>
      </c>
      <c r="R137" s="40" t="e">
        <f>MATCH(Q137,'[2]Pay Items'!$K$1:$K$505,0)</f>
        <v>#N/A</v>
      </c>
      <c r="S137" s="41" t="str">
        <f ca="1" t="shared" si="48"/>
        <v>G</v>
      </c>
      <c r="T137" s="41" t="str">
        <f ca="1" t="shared" si="49"/>
        <v>C2</v>
      </c>
      <c r="U137" s="41" t="str">
        <f ca="1" t="shared" si="50"/>
        <v>C2</v>
      </c>
    </row>
    <row r="138" spans="1:21" s="46" customFormat="1" ht="30" customHeight="1" thickTop="1">
      <c r="A138" s="42"/>
      <c r="B138" s="43" t="s">
        <v>14</v>
      </c>
      <c r="C138" s="202" t="s">
        <v>380</v>
      </c>
      <c r="D138" s="203"/>
      <c r="E138" s="203"/>
      <c r="F138" s="204"/>
      <c r="G138" s="42"/>
      <c r="H138" s="44"/>
      <c r="I138" s="112"/>
      <c r="J138" s="45"/>
      <c r="K138" s="45"/>
      <c r="L138" s="45"/>
      <c r="M138" s="45"/>
      <c r="N138" s="45"/>
      <c r="O138" s="45"/>
      <c r="P138" s="38" t="str">
        <f ca="1" t="shared" si="46"/>
        <v>LOCKED</v>
      </c>
      <c r="Q138" s="39" t="str">
        <f t="shared" si="47"/>
        <v>Hull Avenue from St. Mary's Road to St. David Road - Rehabilitation</v>
      </c>
      <c r="R138" s="40" t="e">
        <f>MATCH(Q138,'[2]Pay Items'!$K$1:$K$505,0)</f>
        <v>#N/A</v>
      </c>
      <c r="S138" s="41" t="str">
        <f ca="1" t="shared" si="48"/>
        <v>G</v>
      </c>
      <c r="T138" s="41" t="str">
        <f ca="1" t="shared" si="49"/>
        <v>C2</v>
      </c>
      <c r="U138" s="41" t="str">
        <f ca="1" t="shared" si="50"/>
        <v>C2</v>
      </c>
    </row>
    <row r="139" spans="1:21" ht="36" customHeight="1">
      <c r="A139" s="47"/>
      <c r="B139" s="48"/>
      <c r="C139" s="49" t="s">
        <v>19</v>
      </c>
      <c r="D139" s="50"/>
      <c r="E139" s="51" t="s">
        <v>2</v>
      </c>
      <c r="F139" s="51" t="s">
        <v>2</v>
      </c>
      <c r="G139" s="47"/>
      <c r="H139" s="52"/>
      <c r="I139" s="53"/>
      <c r="J139" s="5"/>
      <c r="K139" s="5"/>
      <c r="L139" s="5"/>
      <c r="M139" s="5"/>
      <c r="N139" s="5"/>
      <c r="O139" s="5"/>
      <c r="P139" s="38" t="str">
        <f ca="1" t="shared" si="46"/>
        <v>LOCKED</v>
      </c>
      <c r="Q139" s="39" t="str">
        <f t="shared" si="47"/>
        <v>EARTH AND BASE WORKS</v>
      </c>
      <c r="R139" s="40">
        <f>MATCH(Q139,'[2]Pay Items'!$K$1:$K$505,0)</f>
        <v>3</v>
      </c>
      <c r="S139" s="41" t="str">
        <f ca="1" t="shared" si="48"/>
        <v>G</v>
      </c>
      <c r="T139" s="41" t="str">
        <f ca="1" t="shared" si="49"/>
        <v>C2</v>
      </c>
      <c r="U139" s="41" t="str">
        <f ca="1" t="shared" si="50"/>
        <v>C2</v>
      </c>
    </row>
    <row r="140" spans="1:21" s="69" customFormat="1" ht="30" customHeight="1">
      <c r="A140" s="54" t="s">
        <v>36</v>
      </c>
      <c r="B140" s="55" t="s">
        <v>90</v>
      </c>
      <c r="C140" s="56" t="s">
        <v>37</v>
      </c>
      <c r="D140" s="57" t="s">
        <v>211</v>
      </c>
      <c r="E140" s="58" t="s">
        <v>31</v>
      </c>
      <c r="F140" s="59">
        <v>100</v>
      </c>
      <c r="G140" s="60"/>
      <c r="H140" s="61">
        <f>ROUND(G140*F140,2)</f>
        <v>0</v>
      </c>
      <c r="I140" s="62" t="s">
        <v>129</v>
      </c>
      <c r="J140" s="63">
        <f ca="1">IF(CELL("protect",$G140)=1,"LOCKED","")</f>
      </c>
      <c r="K140" s="64" t="str">
        <f>CLEAN(CONCATENATE(TRIM($A140),TRIM($C140),TRIM($D140),TRIM($E140)))</f>
        <v>A012Grading of BoulevardsCW 3110-R15m²</v>
      </c>
      <c r="L140" s="65" t="e">
        <f>MATCH(K140,'[1]Pay Items'!#REF!,0)</f>
        <v>#REF!</v>
      </c>
      <c r="M140" s="66" t="str">
        <f ca="1">CELL("format",$F140)</f>
        <v>F0</v>
      </c>
      <c r="N140" s="66" t="str">
        <f ca="1">CELL("format",$G140)</f>
        <v>C2</v>
      </c>
      <c r="O140" s="66" t="str">
        <f ca="1">CELL("format",$H140)</f>
        <v>C2</v>
      </c>
      <c r="P140" s="38">
        <f ca="1" t="shared" si="46"/>
      </c>
      <c r="Q140" s="39" t="str">
        <f t="shared" si="47"/>
        <v>A012Grading of BoulevardsCW 3110-R15m²</v>
      </c>
      <c r="R140" s="40">
        <f>MATCH(Q140,'[2]Pay Items'!$K$1:$K$505,0)</f>
        <v>23</v>
      </c>
      <c r="S140" s="41" t="str">
        <f ca="1" t="shared" si="48"/>
        <v>F0</v>
      </c>
      <c r="T140" s="41" t="str">
        <f ca="1" t="shared" si="49"/>
        <v>C2</v>
      </c>
      <c r="U140" s="41" t="str">
        <f ca="1" t="shared" si="50"/>
        <v>C2</v>
      </c>
    </row>
    <row r="141" spans="1:21" ht="36" customHeight="1">
      <c r="A141" s="47"/>
      <c r="B141" s="48"/>
      <c r="C141" s="49" t="s">
        <v>20</v>
      </c>
      <c r="D141" s="50"/>
      <c r="E141" s="77"/>
      <c r="F141" s="78"/>
      <c r="G141" s="47"/>
      <c r="H141" s="52"/>
      <c r="I141" s="53"/>
      <c r="J141" s="5"/>
      <c r="K141" s="5"/>
      <c r="L141" s="5"/>
      <c r="M141" s="5"/>
      <c r="N141" s="5"/>
      <c r="O141" s="5"/>
      <c r="P141" s="38" t="str">
        <f ca="1" t="shared" si="46"/>
        <v>LOCKED</v>
      </c>
      <c r="Q141" s="39" t="str">
        <f t="shared" si="47"/>
        <v>ROADWORKS - RENEWALS</v>
      </c>
      <c r="R141" s="40" t="e">
        <f>MATCH(Q141,'[2]Pay Items'!$K$1:$K$505,0)</f>
        <v>#N/A</v>
      </c>
      <c r="S141" s="41" t="str">
        <f ca="1" t="shared" si="48"/>
        <v>F0</v>
      </c>
      <c r="T141" s="41" t="str">
        <f ca="1" t="shared" si="49"/>
        <v>C2</v>
      </c>
      <c r="U141" s="41" t="str">
        <f ca="1" t="shared" si="50"/>
        <v>C2</v>
      </c>
    </row>
    <row r="142" spans="1:21" s="69" customFormat="1" ht="30" customHeight="1">
      <c r="A142" s="79" t="s">
        <v>218</v>
      </c>
      <c r="B142" s="55" t="s">
        <v>287</v>
      </c>
      <c r="C142" s="56" t="s">
        <v>220</v>
      </c>
      <c r="D142" s="57" t="s">
        <v>212</v>
      </c>
      <c r="E142" s="58"/>
      <c r="F142" s="59"/>
      <c r="G142" s="47"/>
      <c r="H142" s="61"/>
      <c r="I142" s="62"/>
      <c r="J142" s="63" t="str">
        <f aca="true" ca="1" t="shared" si="51" ref="J142:J170">IF(CELL("protect",$G142)=1,"LOCKED","")</f>
        <v>LOCKED</v>
      </c>
      <c r="K142" s="64" t="str">
        <f aca="true" t="shared" si="52" ref="K142:K170">CLEAN(CONCATENATE(TRIM($A142),TRIM($C142),TRIM($D142),TRIM($E142)))</f>
        <v>B017Partial Slab PatchesCW 3230-R7</v>
      </c>
      <c r="L142" s="65" t="e">
        <f>MATCH(K142,'[1]Pay Items'!#REF!,0)</f>
        <v>#REF!</v>
      </c>
      <c r="M142" s="66" t="str">
        <f aca="true" ca="1" t="shared" si="53" ref="M142:M170">CELL("format",$F142)</f>
        <v>F0</v>
      </c>
      <c r="N142" s="66" t="str">
        <f aca="true" ca="1" t="shared" si="54" ref="N142:N170">CELL("format",$G142)</f>
        <v>C2</v>
      </c>
      <c r="O142" s="66" t="str">
        <f aca="true" ca="1" t="shared" si="55" ref="O142:O170">CELL("format",$H142)</f>
        <v>C2</v>
      </c>
      <c r="P142" s="38" t="str">
        <f ca="1" t="shared" si="46"/>
        <v>LOCKED</v>
      </c>
      <c r="Q142" s="39" t="str">
        <f t="shared" si="47"/>
        <v>B017Partial Slab PatchesCW 3230-R7</v>
      </c>
      <c r="R142" s="40">
        <f>MATCH(Q142,'[2]Pay Items'!$K$1:$K$505,0)</f>
        <v>66</v>
      </c>
      <c r="S142" s="41" t="str">
        <f ca="1" t="shared" si="48"/>
        <v>F0</v>
      </c>
      <c r="T142" s="41" t="str">
        <f ca="1" t="shared" si="49"/>
        <v>C2</v>
      </c>
      <c r="U142" s="41" t="str">
        <f ca="1" t="shared" si="50"/>
        <v>C2</v>
      </c>
    </row>
    <row r="143" spans="1:21" s="69" customFormat="1" ht="43.5" customHeight="1">
      <c r="A143" s="79" t="s">
        <v>366</v>
      </c>
      <c r="B143" s="71" t="s">
        <v>32</v>
      </c>
      <c r="C143" s="56" t="s">
        <v>367</v>
      </c>
      <c r="D143" s="57" t="s">
        <v>2</v>
      </c>
      <c r="E143" s="58" t="s">
        <v>31</v>
      </c>
      <c r="F143" s="59">
        <v>5</v>
      </c>
      <c r="G143" s="60"/>
      <c r="H143" s="61">
        <f>ROUND(G143*F143,2)</f>
        <v>0</v>
      </c>
      <c r="I143" s="62"/>
      <c r="J143" s="63">
        <f ca="1" t="shared" si="51"/>
      </c>
      <c r="K143" s="64" t="str">
        <f t="shared" si="52"/>
        <v>B030150 mm Concrete Pavement (Type A)m²</v>
      </c>
      <c r="L143" s="65" t="e">
        <f>MATCH(K143,'[1]Pay Items'!#REF!,0)</f>
        <v>#REF!</v>
      </c>
      <c r="M143" s="66" t="str">
        <f ca="1" t="shared" si="53"/>
        <v>F0</v>
      </c>
      <c r="N143" s="66" t="str">
        <f ca="1" t="shared" si="54"/>
        <v>C2</v>
      </c>
      <c r="O143" s="66" t="str">
        <f ca="1" t="shared" si="55"/>
        <v>C2</v>
      </c>
      <c r="P143" s="38">
        <f ca="1" t="shared" si="46"/>
      </c>
      <c r="Q143" s="39" t="str">
        <f t="shared" si="47"/>
        <v>B030150 mm Concrete Pavement (Type A)m²</v>
      </c>
      <c r="R143" s="40">
        <f>MATCH(Q143,'[2]Pay Items'!$K$1:$K$505,0)</f>
        <v>79</v>
      </c>
      <c r="S143" s="41" t="str">
        <f ca="1" t="shared" si="48"/>
        <v>F0</v>
      </c>
      <c r="T143" s="41" t="str">
        <f ca="1" t="shared" si="49"/>
        <v>C2</v>
      </c>
      <c r="U143" s="41" t="str">
        <f ca="1" t="shared" si="50"/>
        <v>C2</v>
      </c>
    </row>
    <row r="144" spans="1:21" s="69" customFormat="1" ht="43.5" customHeight="1">
      <c r="A144" s="79" t="s">
        <v>368</v>
      </c>
      <c r="B144" s="71" t="s">
        <v>39</v>
      </c>
      <c r="C144" s="56" t="s">
        <v>369</v>
      </c>
      <c r="D144" s="57" t="s">
        <v>2</v>
      </c>
      <c r="E144" s="58" t="s">
        <v>31</v>
      </c>
      <c r="F144" s="59">
        <v>43</v>
      </c>
      <c r="G144" s="60"/>
      <c r="H144" s="61">
        <f>ROUND(G144*F144,2)</f>
        <v>0</v>
      </c>
      <c r="I144" s="62"/>
      <c r="J144" s="63">
        <f ca="1" t="shared" si="51"/>
      </c>
      <c r="K144" s="64" t="str">
        <f t="shared" si="52"/>
        <v>B031150 mm Concrete Pavement (Type B)m²</v>
      </c>
      <c r="L144" s="65" t="e">
        <f>MATCH(K144,'[1]Pay Items'!#REF!,0)</f>
        <v>#REF!</v>
      </c>
      <c r="M144" s="66" t="str">
        <f ca="1" t="shared" si="53"/>
        <v>F0</v>
      </c>
      <c r="N144" s="66" t="str">
        <f ca="1" t="shared" si="54"/>
        <v>C2</v>
      </c>
      <c r="O144" s="66" t="str">
        <f ca="1" t="shared" si="55"/>
        <v>C2</v>
      </c>
      <c r="P144" s="38">
        <f ca="1" t="shared" si="46"/>
      </c>
      <c r="Q144" s="39" t="str">
        <f t="shared" si="47"/>
        <v>B031150 mm Concrete Pavement (Type B)m²</v>
      </c>
      <c r="R144" s="40">
        <f>MATCH(Q144,'[2]Pay Items'!$K$1:$K$505,0)</f>
        <v>80</v>
      </c>
      <c r="S144" s="41" t="str">
        <f ca="1" t="shared" si="48"/>
        <v>F0</v>
      </c>
      <c r="T144" s="41" t="str">
        <f ca="1" t="shared" si="49"/>
        <v>C2</v>
      </c>
      <c r="U144" s="41" t="str">
        <f ca="1" t="shared" si="50"/>
        <v>C2</v>
      </c>
    </row>
    <row r="145" spans="1:21" s="69" customFormat="1" ht="43.5" customHeight="1">
      <c r="A145" s="79" t="s">
        <v>370</v>
      </c>
      <c r="B145" s="71" t="s">
        <v>242</v>
      </c>
      <c r="C145" s="56" t="s">
        <v>371</v>
      </c>
      <c r="D145" s="57" t="s">
        <v>2</v>
      </c>
      <c r="E145" s="58" t="s">
        <v>31</v>
      </c>
      <c r="F145" s="59">
        <v>190</v>
      </c>
      <c r="G145" s="60"/>
      <c r="H145" s="61">
        <f>ROUND(G145*F145,2)</f>
        <v>0</v>
      </c>
      <c r="I145" s="62"/>
      <c r="J145" s="63">
        <f ca="1" t="shared" si="51"/>
      </c>
      <c r="K145" s="64" t="str">
        <f t="shared" si="52"/>
        <v>B033150 mm Concrete Pavement (Type D)m²</v>
      </c>
      <c r="L145" s="65" t="e">
        <f>MATCH(K145,'[1]Pay Items'!#REF!,0)</f>
        <v>#REF!</v>
      </c>
      <c r="M145" s="66" t="str">
        <f ca="1" t="shared" si="53"/>
        <v>F0</v>
      </c>
      <c r="N145" s="66" t="str">
        <f ca="1" t="shared" si="54"/>
        <v>C2</v>
      </c>
      <c r="O145" s="66" t="str">
        <f ca="1" t="shared" si="55"/>
        <v>C2</v>
      </c>
      <c r="P145" s="38">
        <f ca="1" t="shared" si="46"/>
      </c>
      <c r="Q145" s="39" t="str">
        <f t="shared" si="47"/>
        <v>B033150 mm Concrete Pavement (Type D)m²</v>
      </c>
      <c r="R145" s="40">
        <f>MATCH(Q145,'[2]Pay Items'!$K$1:$K$505,0)</f>
        <v>82</v>
      </c>
      <c r="S145" s="41" t="str">
        <f ca="1" t="shared" si="48"/>
        <v>F0</v>
      </c>
      <c r="T145" s="41" t="str">
        <f ca="1" t="shared" si="49"/>
        <v>C2</v>
      </c>
      <c r="U145" s="41" t="str">
        <f ca="1" t="shared" si="50"/>
        <v>C2</v>
      </c>
    </row>
    <row r="146" spans="1:21" s="113" customFormat="1" ht="30" customHeight="1">
      <c r="A146" s="79" t="s">
        <v>361</v>
      </c>
      <c r="B146" s="55" t="s">
        <v>91</v>
      </c>
      <c r="C146" s="56" t="s">
        <v>362</v>
      </c>
      <c r="D146" s="57" t="s">
        <v>428</v>
      </c>
      <c r="E146" s="58" t="s">
        <v>31</v>
      </c>
      <c r="F146" s="59">
        <v>50</v>
      </c>
      <c r="G146" s="60"/>
      <c r="H146" s="61">
        <f>ROUND(G146*F146,2)</f>
        <v>0</v>
      </c>
      <c r="I146" s="96" t="s">
        <v>363</v>
      </c>
      <c r="J146" s="72">
        <f ca="1" t="shared" si="51"/>
      </c>
      <c r="K146" s="73" t="str">
        <f t="shared" si="52"/>
        <v>B093APartial Depth Planing of Existing JointsE10m²</v>
      </c>
      <c r="L146" s="65" t="e">
        <f>MATCH(K146,'[1]Pay Items'!#REF!,0)</f>
        <v>#REF!</v>
      </c>
      <c r="M146" s="74" t="str">
        <f ca="1" t="shared" si="53"/>
        <v>F0</v>
      </c>
      <c r="N146" s="74" t="str">
        <f ca="1" t="shared" si="54"/>
        <v>C2</v>
      </c>
      <c r="O146" s="74" t="str">
        <f ca="1" t="shared" si="55"/>
        <v>C2</v>
      </c>
      <c r="P146" s="38">
        <f ca="1" t="shared" si="46"/>
      </c>
      <c r="Q146" s="39" t="str">
        <f t="shared" si="47"/>
        <v>B093APartial Depth Planing of Existing JointsE10m²</v>
      </c>
      <c r="R146" s="40" t="e">
        <f>MATCH(Q146,'[2]Pay Items'!$K$1:$K$505,0)</f>
        <v>#N/A</v>
      </c>
      <c r="S146" s="41" t="str">
        <f ca="1" t="shared" si="48"/>
        <v>F0</v>
      </c>
      <c r="T146" s="41" t="str">
        <f ca="1" t="shared" si="49"/>
        <v>C2</v>
      </c>
      <c r="U146" s="41" t="str">
        <f ca="1" t="shared" si="50"/>
        <v>C2</v>
      </c>
    </row>
    <row r="147" spans="1:21" s="113" customFormat="1" ht="30" customHeight="1">
      <c r="A147" s="79" t="s">
        <v>364</v>
      </c>
      <c r="B147" s="55" t="s">
        <v>288</v>
      </c>
      <c r="C147" s="56" t="s">
        <v>365</v>
      </c>
      <c r="D147" s="57" t="s">
        <v>392</v>
      </c>
      <c r="E147" s="58" t="s">
        <v>31</v>
      </c>
      <c r="F147" s="59">
        <v>50</v>
      </c>
      <c r="G147" s="60"/>
      <c r="H147" s="61">
        <f>ROUND(G147*F147,2)</f>
        <v>0</v>
      </c>
      <c r="I147" s="96"/>
      <c r="J147" s="72">
        <f ca="1" t="shared" si="51"/>
      </c>
      <c r="K147" s="73" t="str">
        <f t="shared" si="52"/>
        <v>B093BAsphalt Patching of Partial Depth JointsE9m²</v>
      </c>
      <c r="L147" s="65" t="e">
        <f>MATCH(K147,'[1]Pay Items'!#REF!,0)</f>
        <v>#REF!</v>
      </c>
      <c r="M147" s="74" t="str">
        <f ca="1" t="shared" si="53"/>
        <v>F0</v>
      </c>
      <c r="N147" s="74" t="str">
        <f ca="1" t="shared" si="54"/>
        <v>C2</v>
      </c>
      <c r="O147" s="74" t="str">
        <f ca="1" t="shared" si="55"/>
        <v>C2</v>
      </c>
      <c r="P147" s="38">
        <f ca="1" t="shared" si="46"/>
      </c>
      <c r="Q147" s="39" t="str">
        <f t="shared" si="47"/>
        <v>B093BAsphalt Patching of Partial Depth JointsE9m²</v>
      </c>
      <c r="R147" s="40" t="e">
        <f>MATCH(Q147,'[2]Pay Items'!$K$1:$K$505,0)</f>
        <v>#N/A</v>
      </c>
      <c r="S147" s="41" t="str">
        <f ca="1" t="shared" si="48"/>
        <v>F0</v>
      </c>
      <c r="T147" s="41" t="str">
        <f ca="1" t="shared" si="49"/>
        <v>C2</v>
      </c>
      <c r="U147" s="41" t="str">
        <f ca="1" t="shared" si="50"/>
        <v>C2</v>
      </c>
    </row>
    <row r="148" spans="1:21" s="69" customFormat="1" ht="30" customHeight="1">
      <c r="A148" s="79" t="s">
        <v>40</v>
      </c>
      <c r="B148" s="55" t="s">
        <v>416</v>
      </c>
      <c r="C148" s="56" t="s">
        <v>41</v>
      </c>
      <c r="D148" s="57" t="s">
        <v>212</v>
      </c>
      <c r="E148" s="58"/>
      <c r="F148" s="59"/>
      <c r="G148" s="47"/>
      <c r="H148" s="61"/>
      <c r="I148" s="62"/>
      <c r="J148" s="63" t="str">
        <f ca="1" t="shared" si="51"/>
        <v>LOCKED</v>
      </c>
      <c r="K148" s="64" t="str">
        <f t="shared" si="52"/>
        <v>B094Drilled DowelsCW 3230-R7</v>
      </c>
      <c r="L148" s="65" t="e">
        <f>MATCH(K148,'[1]Pay Items'!#REF!,0)</f>
        <v>#REF!</v>
      </c>
      <c r="M148" s="66" t="str">
        <f ca="1" t="shared" si="53"/>
        <v>F0</v>
      </c>
      <c r="N148" s="66" t="str">
        <f ca="1" t="shared" si="54"/>
        <v>C2</v>
      </c>
      <c r="O148" s="66" t="str">
        <f ca="1" t="shared" si="55"/>
        <v>C2</v>
      </c>
      <c r="P148" s="38" t="str">
        <f ca="1" t="shared" si="46"/>
        <v>LOCKED</v>
      </c>
      <c r="Q148" s="39" t="str">
        <f t="shared" si="47"/>
        <v>B094Drilled DowelsCW 3230-R7</v>
      </c>
      <c r="R148" s="40">
        <f>MATCH(Q148,'[2]Pay Items'!$K$1:$K$505,0)</f>
        <v>145</v>
      </c>
      <c r="S148" s="41" t="str">
        <f ca="1" t="shared" si="48"/>
        <v>F0</v>
      </c>
      <c r="T148" s="41" t="str">
        <f ca="1" t="shared" si="49"/>
        <v>C2</v>
      </c>
      <c r="U148" s="41" t="str">
        <f ca="1" t="shared" si="50"/>
        <v>C2</v>
      </c>
    </row>
    <row r="149" spans="1:21" s="69" customFormat="1" ht="30" customHeight="1">
      <c r="A149" s="79" t="s">
        <v>42</v>
      </c>
      <c r="B149" s="71" t="s">
        <v>32</v>
      </c>
      <c r="C149" s="56" t="s">
        <v>43</v>
      </c>
      <c r="D149" s="57" t="s">
        <v>2</v>
      </c>
      <c r="E149" s="58" t="s">
        <v>38</v>
      </c>
      <c r="F149" s="59">
        <v>70</v>
      </c>
      <c r="G149" s="60"/>
      <c r="H149" s="61">
        <f>ROUND(G149*F149,2)</f>
        <v>0</v>
      </c>
      <c r="I149" s="62"/>
      <c r="J149" s="63">
        <f ca="1" t="shared" si="51"/>
      </c>
      <c r="K149" s="64" t="str">
        <f t="shared" si="52"/>
        <v>B09519.1 mm Diametereach</v>
      </c>
      <c r="L149" s="65" t="e">
        <f>MATCH(K149,'[1]Pay Items'!#REF!,0)</f>
        <v>#REF!</v>
      </c>
      <c r="M149" s="66" t="str">
        <f ca="1" t="shared" si="53"/>
        <v>F0</v>
      </c>
      <c r="N149" s="66" t="str">
        <f ca="1" t="shared" si="54"/>
        <v>C2</v>
      </c>
      <c r="O149" s="66" t="str">
        <f ca="1" t="shared" si="55"/>
        <v>C2</v>
      </c>
      <c r="P149" s="38">
        <f ca="1" t="shared" si="46"/>
      </c>
      <c r="Q149" s="39" t="str">
        <f t="shared" si="47"/>
        <v>B09519.1 mm Diametereach</v>
      </c>
      <c r="R149" s="40">
        <f>MATCH(Q149,'[2]Pay Items'!$K$1:$K$505,0)</f>
        <v>146</v>
      </c>
      <c r="S149" s="41" t="str">
        <f ca="1" t="shared" si="48"/>
        <v>F0</v>
      </c>
      <c r="T149" s="41" t="str">
        <f ca="1" t="shared" si="49"/>
        <v>C2</v>
      </c>
      <c r="U149" s="41" t="str">
        <f ca="1" t="shared" si="50"/>
        <v>C2</v>
      </c>
    </row>
    <row r="150" spans="1:21" s="69" customFormat="1" ht="30" customHeight="1">
      <c r="A150" s="79" t="s">
        <v>44</v>
      </c>
      <c r="B150" s="55" t="s">
        <v>289</v>
      </c>
      <c r="C150" s="56" t="s">
        <v>45</v>
      </c>
      <c r="D150" s="57" t="s">
        <v>212</v>
      </c>
      <c r="E150" s="58"/>
      <c r="F150" s="59"/>
      <c r="G150" s="70"/>
      <c r="H150" s="61"/>
      <c r="I150" s="62"/>
      <c r="J150" s="63" t="str">
        <f ca="1" t="shared" si="51"/>
        <v>LOCKED</v>
      </c>
      <c r="K150" s="64" t="str">
        <f t="shared" si="52"/>
        <v>B097Drilled Tie BarsCW 3230-R7</v>
      </c>
      <c r="L150" s="65" t="e">
        <f>MATCH(K150,'[1]Pay Items'!#REF!,0)</f>
        <v>#REF!</v>
      </c>
      <c r="M150" s="66" t="str">
        <f ca="1" t="shared" si="53"/>
        <v>F0</v>
      </c>
      <c r="N150" s="66" t="str">
        <f ca="1" t="shared" si="54"/>
        <v>G</v>
      </c>
      <c r="O150" s="66" t="str">
        <f ca="1" t="shared" si="55"/>
        <v>C2</v>
      </c>
      <c r="P150" s="38" t="str">
        <f ca="1" t="shared" si="46"/>
        <v>LOCKED</v>
      </c>
      <c r="Q150" s="39" t="str">
        <f t="shared" si="47"/>
        <v>B097Drilled Tie BarsCW 3230-R7</v>
      </c>
      <c r="R150" s="40">
        <f>MATCH(Q150,'[2]Pay Items'!$K$1:$K$505,0)</f>
        <v>148</v>
      </c>
      <c r="S150" s="41" t="str">
        <f ca="1" t="shared" si="48"/>
        <v>F0</v>
      </c>
      <c r="T150" s="41" t="str">
        <f ca="1" t="shared" si="49"/>
        <v>G</v>
      </c>
      <c r="U150" s="41" t="str">
        <f ca="1" t="shared" si="50"/>
        <v>C2</v>
      </c>
    </row>
    <row r="151" spans="1:21" s="69" customFormat="1" ht="30" customHeight="1">
      <c r="A151" s="79" t="s">
        <v>46</v>
      </c>
      <c r="B151" s="71" t="s">
        <v>32</v>
      </c>
      <c r="C151" s="56" t="s">
        <v>47</v>
      </c>
      <c r="D151" s="57" t="s">
        <v>2</v>
      </c>
      <c r="E151" s="58" t="s">
        <v>38</v>
      </c>
      <c r="F151" s="59">
        <v>285</v>
      </c>
      <c r="G151" s="60"/>
      <c r="H151" s="61">
        <f>ROUND(G151*F151,2)</f>
        <v>0</v>
      </c>
      <c r="I151" s="62"/>
      <c r="J151" s="63">
        <f ca="1" t="shared" si="51"/>
      </c>
      <c r="K151" s="64" t="str">
        <f t="shared" si="52"/>
        <v>B09820 M Deformed Tie Bareach</v>
      </c>
      <c r="L151" s="65" t="e">
        <f>MATCH(K151,'[1]Pay Items'!#REF!,0)</f>
        <v>#REF!</v>
      </c>
      <c r="M151" s="66" t="str">
        <f ca="1" t="shared" si="53"/>
        <v>F0</v>
      </c>
      <c r="N151" s="66" t="str">
        <f ca="1" t="shared" si="54"/>
        <v>C2</v>
      </c>
      <c r="O151" s="66" t="str">
        <f ca="1" t="shared" si="55"/>
        <v>C2</v>
      </c>
      <c r="P151" s="38">
        <f ca="1" t="shared" si="46"/>
      </c>
      <c r="Q151" s="39" t="str">
        <f t="shared" si="47"/>
        <v>B09820 M Deformed Tie Bareach</v>
      </c>
      <c r="R151" s="40">
        <f>MATCH(Q151,'[2]Pay Items'!$K$1:$K$505,0)</f>
        <v>149</v>
      </c>
      <c r="S151" s="41" t="str">
        <f ca="1" t="shared" si="48"/>
        <v>F0</v>
      </c>
      <c r="T151" s="41" t="str">
        <f ca="1" t="shared" si="49"/>
        <v>C2</v>
      </c>
      <c r="U151" s="41" t="str">
        <f ca="1" t="shared" si="50"/>
        <v>C2</v>
      </c>
    </row>
    <row r="152" spans="1:21" s="67" customFormat="1" ht="43.5" customHeight="1">
      <c r="A152" s="79" t="s">
        <v>137</v>
      </c>
      <c r="B152" s="55" t="s">
        <v>290</v>
      </c>
      <c r="C152" s="56" t="s">
        <v>48</v>
      </c>
      <c r="D152" s="57" t="s">
        <v>213</v>
      </c>
      <c r="E152" s="58"/>
      <c r="F152" s="59"/>
      <c r="G152" s="70"/>
      <c r="H152" s="61"/>
      <c r="I152" s="62"/>
      <c r="J152" s="63" t="str">
        <f ca="1" t="shared" si="51"/>
        <v>LOCKED</v>
      </c>
      <c r="K152" s="64" t="str">
        <f t="shared" si="52"/>
        <v>B114rlMiscellaneous Concrete Slab RenewalCW 3235-R9</v>
      </c>
      <c r="L152" s="65" t="e">
        <f>MATCH(K152,'[1]Pay Items'!#REF!,0)</f>
        <v>#REF!</v>
      </c>
      <c r="M152" s="66" t="str">
        <f ca="1" t="shared" si="53"/>
        <v>F0</v>
      </c>
      <c r="N152" s="66" t="str">
        <f ca="1" t="shared" si="54"/>
        <v>G</v>
      </c>
      <c r="O152" s="66" t="str">
        <f ca="1" t="shared" si="55"/>
        <v>C2</v>
      </c>
      <c r="P152" s="38" t="str">
        <f ca="1" t="shared" si="46"/>
        <v>LOCKED</v>
      </c>
      <c r="Q152" s="39" t="str">
        <f t="shared" si="47"/>
        <v>B114rlMiscellaneous Concrete Slab RenewalCW 3235-R9</v>
      </c>
      <c r="R152" s="40">
        <f>MATCH(Q152,'[2]Pay Items'!$K$1:$K$505,0)</f>
        <v>167</v>
      </c>
      <c r="S152" s="41" t="str">
        <f ca="1" t="shared" si="48"/>
        <v>F0</v>
      </c>
      <c r="T152" s="41" t="str">
        <f ca="1" t="shared" si="49"/>
        <v>G</v>
      </c>
      <c r="U152" s="41" t="str">
        <f ca="1" t="shared" si="50"/>
        <v>C2</v>
      </c>
    </row>
    <row r="153" spans="1:21" s="69" customFormat="1" ht="30" customHeight="1">
      <c r="A153" s="79" t="s">
        <v>138</v>
      </c>
      <c r="B153" s="71" t="s">
        <v>32</v>
      </c>
      <c r="C153" s="56" t="s">
        <v>136</v>
      </c>
      <c r="D153" s="57" t="s">
        <v>49</v>
      </c>
      <c r="E153" s="58"/>
      <c r="F153" s="59"/>
      <c r="G153" s="70"/>
      <c r="H153" s="61"/>
      <c r="I153" s="62"/>
      <c r="J153" s="63" t="str">
        <f ca="1" t="shared" si="51"/>
        <v>LOCKED</v>
      </c>
      <c r="K153" s="64" t="str">
        <f t="shared" si="52"/>
        <v>B118rl100 mm SidewalkSD-228A</v>
      </c>
      <c r="L153" s="65" t="e">
        <f>MATCH(K153,'[1]Pay Items'!#REF!,0)</f>
        <v>#REF!</v>
      </c>
      <c r="M153" s="66" t="str">
        <f ca="1" t="shared" si="53"/>
        <v>F0</v>
      </c>
      <c r="N153" s="66" t="str">
        <f ca="1" t="shared" si="54"/>
        <v>G</v>
      </c>
      <c r="O153" s="66" t="str">
        <f ca="1" t="shared" si="55"/>
        <v>C2</v>
      </c>
      <c r="P153" s="38" t="str">
        <f ca="1" t="shared" si="46"/>
        <v>LOCKED</v>
      </c>
      <c r="Q153" s="39" t="str">
        <f t="shared" si="47"/>
        <v>B118rl100 mm SidewalkSD-228A</v>
      </c>
      <c r="R153" s="40">
        <f>MATCH(Q153,'[2]Pay Items'!$K$1:$K$505,0)</f>
        <v>171</v>
      </c>
      <c r="S153" s="41" t="str">
        <f ca="1" t="shared" si="48"/>
        <v>F0</v>
      </c>
      <c r="T153" s="41" t="str">
        <f ca="1" t="shared" si="49"/>
        <v>G</v>
      </c>
      <c r="U153" s="41" t="str">
        <f ca="1" t="shared" si="50"/>
        <v>C2</v>
      </c>
    </row>
    <row r="154" spans="1:21" s="69" customFormat="1" ht="30" customHeight="1">
      <c r="A154" s="79" t="s">
        <v>139</v>
      </c>
      <c r="B154" s="80" t="s">
        <v>140</v>
      </c>
      <c r="C154" s="56" t="s">
        <v>141</v>
      </c>
      <c r="D154" s="57"/>
      <c r="E154" s="58" t="s">
        <v>31</v>
      </c>
      <c r="F154" s="59">
        <v>35</v>
      </c>
      <c r="G154" s="60"/>
      <c r="H154" s="61">
        <f>ROUND(G154*F154,2)</f>
        <v>0</v>
      </c>
      <c r="I154" s="81"/>
      <c r="J154" s="63">
        <f ca="1" t="shared" si="51"/>
      </c>
      <c r="K154" s="64" t="str">
        <f t="shared" si="52"/>
        <v>B119rlLess than 5 sq.m.m²</v>
      </c>
      <c r="L154" s="65" t="e">
        <f>MATCH(K154,'[1]Pay Items'!#REF!,0)</f>
        <v>#REF!</v>
      </c>
      <c r="M154" s="66" t="str">
        <f ca="1" t="shared" si="53"/>
        <v>F0</v>
      </c>
      <c r="N154" s="66" t="str">
        <f ca="1" t="shared" si="54"/>
        <v>C2</v>
      </c>
      <c r="O154" s="66" t="str">
        <f ca="1" t="shared" si="55"/>
        <v>C2</v>
      </c>
      <c r="P154" s="38">
        <f ca="1" t="shared" si="46"/>
      </c>
      <c r="Q154" s="39" t="str">
        <f t="shared" si="47"/>
        <v>B119rlLess than 5 sq.m.m²</v>
      </c>
      <c r="R154" s="40">
        <f>MATCH(Q154,'[2]Pay Items'!$K$1:$K$505,0)</f>
        <v>172</v>
      </c>
      <c r="S154" s="41" t="str">
        <f ca="1" t="shared" si="48"/>
        <v>F0</v>
      </c>
      <c r="T154" s="41" t="str">
        <f ca="1" t="shared" si="49"/>
        <v>C2</v>
      </c>
      <c r="U154" s="41" t="str">
        <f ca="1" t="shared" si="50"/>
        <v>C2</v>
      </c>
    </row>
    <row r="155" spans="1:21" s="69" customFormat="1" ht="30" customHeight="1">
      <c r="A155" s="79" t="s">
        <v>142</v>
      </c>
      <c r="B155" s="80" t="s">
        <v>143</v>
      </c>
      <c r="C155" s="56" t="s">
        <v>144</v>
      </c>
      <c r="D155" s="57"/>
      <c r="E155" s="58" t="s">
        <v>31</v>
      </c>
      <c r="F155" s="59">
        <v>20</v>
      </c>
      <c r="G155" s="60"/>
      <c r="H155" s="61">
        <f>ROUND(G155*F155,2)</f>
        <v>0</v>
      </c>
      <c r="I155" s="62"/>
      <c r="J155" s="63">
        <f ca="1" t="shared" si="51"/>
      </c>
      <c r="K155" s="64" t="str">
        <f t="shared" si="52"/>
        <v>B120rl5 sq.m. to 20 sq.m.m²</v>
      </c>
      <c r="L155" s="65" t="e">
        <f>MATCH(K155,'[1]Pay Items'!#REF!,0)</f>
        <v>#REF!</v>
      </c>
      <c r="M155" s="66" t="str">
        <f ca="1" t="shared" si="53"/>
        <v>F0</v>
      </c>
      <c r="N155" s="66" t="str">
        <f ca="1" t="shared" si="54"/>
        <v>C2</v>
      </c>
      <c r="O155" s="66" t="str">
        <f ca="1" t="shared" si="55"/>
        <v>C2</v>
      </c>
      <c r="P155" s="38">
        <f ca="1" t="shared" si="46"/>
      </c>
      <c r="Q155" s="39" t="str">
        <f t="shared" si="47"/>
        <v>B120rl5 sq.m. to 20 sq.m.m²</v>
      </c>
      <c r="R155" s="40">
        <f>MATCH(Q155,'[2]Pay Items'!$K$1:$K$505,0)</f>
        <v>173</v>
      </c>
      <c r="S155" s="41" t="str">
        <f ca="1" t="shared" si="48"/>
        <v>F0</v>
      </c>
      <c r="T155" s="41" t="str">
        <f ca="1" t="shared" si="49"/>
        <v>C2</v>
      </c>
      <c r="U155" s="41" t="str">
        <f ca="1" t="shared" si="50"/>
        <v>C2</v>
      </c>
    </row>
    <row r="156" spans="1:21" s="69" customFormat="1" ht="30" customHeight="1">
      <c r="A156" s="79" t="s">
        <v>145</v>
      </c>
      <c r="B156" s="80" t="s">
        <v>146</v>
      </c>
      <c r="C156" s="56" t="s">
        <v>147</v>
      </c>
      <c r="D156" s="57" t="s">
        <v>2</v>
      </c>
      <c r="E156" s="58" t="s">
        <v>31</v>
      </c>
      <c r="F156" s="59">
        <v>130</v>
      </c>
      <c r="G156" s="60"/>
      <c r="H156" s="61">
        <f>ROUND(G156*F156,2)</f>
        <v>0</v>
      </c>
      <c r="I156" s="89"/>
      <c r="J156" s="63">
        <f ca="1" t="shared" si="51"/>
      </c>
      <c r="K156" s="64" t="str">
        <f t="shared" si="52"/>
        <v>B121rlGreater than 20 sq.m.m²</v>
      </c>
      <c r="L156" s="65" t="e">
        <f>MATCH(K156,'[1]Pay Items'!#REF!,0)</f>
        <v>#REF!</v>
      </c>
      <c r="M156" s="66" t="str">
        <f ca="1" t="shared" si="53"/>
        <v>F0</v>
      </c>
      <c r="N156" s="66" t="str">
        <f ca="1" t="shared" si="54"/>
        <v>C2</v>
      </c>
      <c r="O156" s="66" t="str">
        <f ca="1" t="shared" si="55"/>
        <v>C2</v>
      </c>
      <c r="P156" s="38">
        <f ca="1" t="shared" si="46"/>
      </c>
      <c r="Q156" s="39" t="str">
        <f t="shared" si="47"/>
        <v>B121rlGreater than 20 sq.m.m²</v>
      </c>
      <c r="R156" s="40">
        <f>MATCH(Q156,'[2]Pay Items'!$K$1:$K$505,0)</f>
        <v>174</v>
      </c>
      <c r="S156" s="41" t="str">
        <f ca="1" t="shared" si="48"/>
        <v>F0</v>
      </c>
      <c r="T156" s="41" t="str">
        <f ca="1" t="shared" si="49"/>
        <v>C2</v>
      </c>
      <c r="U156" s="41" t="str">
        <f ca="1" t="shared" si="50"/>
        <v>C2</v>
      </c>
    </row>
    <row r="157" spans="1:21" s="69" customFormat="1" ht="30" customHeight="1">
      <c r="A157" s="79" t="s">
        <v>150</v>
      </c>
      <c r="B157" s="55" t="s">
        <v>291</v>
      </c>
      <c r="C157" s="56" t="s">
        <v>51</v>
      </c>
      <c r="D157" s="57" t="s">
        <v>426</v>
      </c>
      <c r="E157" s="58"/>
      <c r="F157" s="59"/>
      <c r="G157" s="70"/>
      <c r="H157" s="61"/>
      <c r="I157" s="62"/>
      <c r="J157" s="63" t="str">
        <f ca="1" t="shared" si="51"/>
        <v>LOCKED</v>
      </c>
      <c r="K157" s="64" t="str">
        <f t="shared" si="52"/>
        <v>B154rlConcrete Curb RenewalCW 3240-R9</v>
      </c>
      <c r="L157" s="65" t="e">
        <f>MATCH(K157,'[1]Pay Items'!#REF!,0)</f>
        <v>#REF!</v>
      </c>
      <c r="M157" s="66" t="str">
        <f ca="1" t="shared" si="53"/>
        <v>F0</v>
      </c>
      <c r="N157" s="66" t="str">
        <f ca="1" t="shared" si="54"/>
        <v>G</v>
      </c>
      <c r="O157" s="66" t="str">
        <f ca="1" t="shared" si="55"/>
        <v>C2</v>
      </c>
      <c r="P157" s="38" t="str">
        <f ca="1" t="shared" si="46"/>
        <v>LOCKED</v>
      </c>
      <c r="Q157" s="39" t="str">
        <f t="shared" si="47"/>
        <v>B154rlConcrete Curb RenewalCW 3240-R9</v>
      </c>
      <c r="R157" s="40">
        <f>MATCH(Q157,'[2]Pay Items'!$K$1:$K$505,0)</f>
        <v>217</v>
      </c>
      <c r="S157" s="41" t="str">
        <f ca="1" t="shared" si="48"/>
        <v>F0</v>
      </c>
      <c r="T157" s="41" t="str">
        <f ca="1" t="shared" si="49"/>
        <v>G</v>
      </c>
      <c r="U157" s="41" t="str">
        <f ca="1" t="shared" si="50"/>
        <v>C2</v>
      </c>
    </row>
    <row r="158" spans="1:21" s="69" customFormat="1" ht="30" customHeight="1">
      <c r="A158" s="79" t="s">
        <v>227</v>
      </c>
      <c r="B158" s="71" t="s">
        <v>32</v>
      </c>
      <c r="C158" s="56" t="s">
        <v>427</v>
      </c>
      <c r="D158" s="57" t="s">
        <v>228</v>
      </c>
      <c r="E158" s="58"/>
      <c r="F158" s="59"/>
      <c r="G158" s="61"/>
      <c r="H158" s="61"/>
      <c r="I158" s="62" t="s">
        <v>151</v>
      </c>
      <c r="J158" s="63" t="str">
        <f ca="1" t="shared" si="51"/>
        <v>LOCKED</v>
      </c>
      <c r="K158" s="64" t="str">
        <f t="shared" si="52"/>
        <v>B159rlBarrier (150 mm reveal ht, Separate)SD-203A</v>
      </c>
      <c r="L158" s="65" t="e">
        <f>MATCH(K158,'[1]Pay Items'!#REF!,0)</f>
        <v>#REF!</v>
      </c>
      <c r="M158" s="66" t="str">
        <f ca="1" t="shared" si="53"/>
        <v>F0</v>
      </c>
      <c r="N158" s="66" t="str">
        <f ca="1" t="shared" si="54"/>
        <v>C2</v>
      </c>
      <c r="O158" s="66" t="str">
        <f ca="1" t="shared" si="55"/>
        <v>C2</v>
      </c>
      <c r="P158" s="38" t="str">
        <f ca="1" t="shared" si="46"/>
        <v>LOCKED</v>
      </c>
      <c r="Q158" s="39" t="str">
        <f t="shared" si="47"/>
        <v>B159rlBarrier (150 mm reveal ht, Separate)SD-203A</v>
      </c>
      <c r="R158" s="40" t="e">
        <f>MATCH(Q158,'[2]Pay Items'!$K$1:$K$505,0)</f>
        <v>#N/A</v>
      </c>
      <c r="S158" s="41" t="str">
        <f ca="1" t="shared" si="48"/>
        <v>F0</v>
      </c>
      <c r="T158" s="41" t="str">
        <f ca="1" t="shared" si="49"/>
        <v>C2</v>
      </c>
      <c r="U158" s="41" t="str">
        <f ca="1" t="shared" si="50"/>
        <v>C2</v>
      </c>
    </row>
    <row r="159" spans="1:21" s="69" customFormat="1" ht="30" customHeight="1">
      <c r="A159" s="79" t="s">
        <v>229</v>
      </c>
      <c r="B159" s="80" t="s">
        <v>140</v>
      </c>
      <c r="C159" s="56" t="s">
        <v>152</v>
      </c>
      <c r="D159" s="57"/>
      <c r="E159" s="58" t="s">
        <v>50</v>
      </c>
      <c r="F159" s="59">
        <v>10</v>
      </c>
      <c r="G159" s="60"/>
      <c r="H159" s="61">
        <f>ROUND(G159*F159,2)</f>
        <v>0</v>
      </c>
      <c r="I159" s="81"/>
      <c r="J159" s="63">
        <f ca="1" t="shared" si="51"/>
      </c>
      <c r="K159" s="64" t="str">
        <f t="shared" si="52"/>
        <v>B160rlLess than 3 mm</v>
      </c>
      <c r="L159" s="65" t="e">
        <f>MATCH(K159,'[1]Pay Items'!#REF!,0)</f>
        <v>#REF!</v>
      </c>
      <c r="M159" s="66" t="str">
        <f ca="1" t="shared" si="53"/>
        <v>F0</v>
      </c>
      <c r="N159" s="66" t="str">
        <f ca="1" t="shared" si="54"/>
        <v>C2</v>
      </c>
      <c r="O159" s="66" t="str">
        <f ca="1" t="shared" si="55"/>
        <v>C2</v>
      </c>
      <c r="P159" s="38">
        <f ca="1" t="shared" si="46"/>
      </c>
      <c r="Q159" s="39" t="str">
        <f t="shared" si="47"/>
        <v>B160rlLess than 3 mm</v>
      </c>
      <c r="R159" s="40">
        <f>MATCH(Q159,'[2]Pay Items'!$K$1:$K$505,0)</f>
        <v>223</v>
      </c>
      <c r="S159" s="41" t="str">
        <f ca="1" t="shared" si="48"/>
        <v>F0</v>
      </c>
      <c r="T159" s="41" t="str">
        <f ca="1" t="shared" si="49"/>
        <v>C2</v>
      </c>
      <c r="U159" s="41" t="str">
        <f ca="1" t="shared" si="50"/>
        <v>C2</v>
      </c>
    </row>
    <row r="160" spans="1:21" s="69" customFormat="1" ht="30" customHeight="1">
      <c r="A160" s="79" t="s">
        <v>230</v>
      </c>
      <c r="B160" s="80" t="s">
        <v>143</v>
      </c>
      <c r="C160" s="56" t="s">
        <v>153</v>
      </c>
      <c r="D160" s="57"/>
      <c r="E160" s="58" t="s">
        <v>50</v>
      </c>
      <c r="F160" s="59">
        <v>65</v>
      </c>
      <c r="G160" s="60"/>
      <c r="H160" s="61">
        <f>ROUND(G160*F160,2)</f>
        <v>0</v>
      </c>
      <c r="I160" s="62"/>
      <c r="J160" s="63">
        <f ca="1" t="shared" si="51"/>
      </c>
      <c r="K160" s="64" t="str">
        <f t="shared" si="52"/>
        <v>B161rl3 m to 30 mm</v>
      </c>
      <c r="L160" s="65" t="e">
        <f>MATCH(K160,'[1]Pay Items'!#REF!,0)</f>
        <v>#REF!</v>
      </c>
      <c r="M160" s="66" t="str">
        <f ca="1" t="shared" si="53"/>
        <v>F0</v>
      </c>
      <c r="N160" s="66" t="str">
        <f ca="1" t="shared" si="54"/>
        <v>C2</v>
      </c>
      <c r="O160" s="66" t="str">
        <f ca="1" t="shared" si="55"/>
        <v>C2</v>
      </c>
      <c r="P160" s="38">
        <f ca="1" t="shared" si="46"/>
      </c>
      <c r="Q160" s="39" t="str">
        <f t="shared" si="47"/>
        <v>B161rl3 m to 30 mm</v>
      </c>
      <c r="R160" s="40">
        <f>MATCH(Q160,'[2]Pay Items'!$K$1:$K$505,0)</f>
        <v>224</v>
      </c>
      <c r="S160" s="41" t="str">
        <f ca="1" t="shared" si="48"/>
        <v>F0</v>
      </c>
      <c r="T160" s="41" t="str">
        <f ca="1" t="shared" si="49"/>
        <v>C2</v>
      </c>
      <c r="U160" s="41" t="str">
        <f ca="1" t="shared" si="50"/>
        <v>C2</v>
      </c>
    </row>
    <row r="161" spans="1:21" s="69" customFormat="1" ht="30" customHeight="1">
      <c r="A161" s="79" t="s">
        <v>231</v>
      </c>
      <c r="B161" s="71" t="s">
        <v>39</v>
      </c>
      <c r="C161" s="56" t="s">
        <v>429</v>
      </c>
      <c r="D161" s="57" t="s">
        <v>154</v>
      </c>
      <c r="E161" s="58" t="s">
        <v>50</v>
      </c>
      <c r="F161" s="59">
        <v>10</v>
      </c>
      <c r="G161" s="60"/>
      <c r="H161" s="61">
        <f>ROUND(G161*F161,2)</f>
        <v>0</v>
      </c>
      <c r="I161" s="62" t="s">
        <v>232</v>
      </c>
      <c r="J161" s="63">
        <f ca="1" t="shared" si="51"/>
      </c>
      <c r="K161" s="64" t="str">
        <f t="shared" si="52"/>
        <v>B167rlModified Barrier (150 mm reveal ht, Dowelled)SD-203Bm</v>
      </c>
      <c r="L161" s="65" t="e">
        <f>MATCH(K161,'[1]Pay Items'!#REF!,0)</f>
        <v>#REF!</v>
      </c>
      <c r="M161" s="66" t="str">
        <f ca="1" t="shared" si="53"/>
        <v>F0</v>
      </c>
      <c r="N161" s="66" t="str">
        <f ca="1" t="shared" si="54"/>
        <v>C2</v>
      </c>
      <c r="O161" s="66" t="str">
        <f ca="1" t="shared" si="55"/>
        <v>C2</v>
      </c>
      <c r="P161" s="38">
        <f ca="1" t="shared" si="46"/>
      </c>
      <c r="Q161" s="39" t="str">
        <f t="shared" si="47"/>
        <v>B167rlModified Barrier (150 mm reveal ht, Dowelled)SD-203Bm</v>
      </c>
      <c r="R161" s="40" t="e">
        <f>MATCH(Q161,'[2]Pay Items'!$K$1:$K$505,0)</f>
        <v>#N/A</v>
      </c>
      <c r="S161" s="41" t="str">
        <f ca="1" t="shared" si="48"/>
        <v>F0</v>
      </c>
      <c r="T161" s="41" t="str">
        <f ca="1" t="shared" si="49"/>
        <v>C2</v>
      </c>
      <c r="U161" s="41" t="str">
        <f ca="1" t="shared" si="50"/>
        <v>C2</v>
      </c>
    </row>
    <row r="162" spans="1:21" s="69" customFormat="1" ht="30" customHeight="1">
      <c r="A162" s="79" t="s">
        <v>233</v>
      </c>
      <c r="B162" s="71" t="s">
        <v>242</v>
      </c>
      <c r="C162" s="56" t="s">
        <v>430</v>
      </c>
      <c r="D162" s="57" t="s">
        <v>155</v>
      </c>
      <c r="E162" s="58" t="s">
        <v>50</v>
      </c>
      <c r="F162" s="59">
        <v>8</v>
      </c>
      <c r="G162" s="60"/>
      <c r="H162" s="61">
        <f>ROUND(G162*F162,2)</f>
        <v>0</v>
      </c>
      <c r="I162" s="62"/>
      <c r="J162" s="63">
        <f ca="1" t="shared" si="51"/>
      </c>
      <c r="K162" s="64" t="str">
        <f t="shared" si="52"/>
        <v>B182rlLip Curb (40 mm reveal ht, Integral)SD-202Bm</v>
      </c>
      <c r="L162" s="65" t="e">
        <f>MATCH(K162,'[1]Pay Items'!#REF!,0)</f>
        <v>#REF!</v>
      </c>
      <c r="M162" s="66" t="str">
        <f ca="1" t="shared" si="53"/>
        <v>F0</v>
      </c>
      <c r="N162" s="66" t="str">
        <f ca="1" t="shared" si="54"/>
        <v>C2</v>
      </c>
      <c r="O162" s="66" t="str">
        <f ca="1" t="shared" si="55"/>
        <v>C2</v>
      </c>
      <c r="P162" s="38">
        <f ca="1" t="shared" si="46"/>
      </c>
      <c r="Q162" s="39" t="str">
        <f t="shared" si="47"/>
        <v>B182rlLip Curb (40 mm reveal ht, Integral)SD-202Bm</v>
      </c>
      <c r="R162" s="40">
        <f>MATCH(Q162,'[2]Pay Items'!$K$1:$K$505,0)</f>
        <v>245</v>
      </c>
      <c r="S162" s="41" t="str">
        <f ca="1" t="shared" si="48"/>
        <v>F0</v>
      </c>
      <c r="T162" s="41" t="str">
        <f ca="1" t="shared" si="49"/>
        <v>C2</v>
      </c>
      <c r="U162" s="41" t="str">
        <f ca="1" t="shared" si="50"/>
        <v>C2</v>
      </c>
    </row>
    <row r="163" spans="1:21" s="69" customFormat="1" ht="30" customHeight="1">
      <c r="A163" s="168" t="s">
        <v>442</v>
      </c>
      <c r="B163" s="177" t="s">
        <v>69</v>
      </c>
      <c r="C163" s="170" t="s">
        <v>443</v>
      </c>
      <c r="D163" s="171" t="s">
        <v>156</v>
      </c>
      <c r="E163" s="172" t="s">
        <v>50</v>
      </c>
      <c r="F163" s="173">
        <v>5</v>
      </c>
      <c r="G163" s="178"/>
      <c r="H163" s="175">
        <f>ROUND(G163*F163,2)</f>
        <v>0</v>
      </c>
      <c r="I163" s="176"/>
      <c r="J163" s="63">
        <f ca="1" t="shared" si="51"/>
      </c>
      <c r="K163" s="64" t="str">
        <f t="shared" si="52"/>
        <v>B214rlCurb Ramp (10-15 mm reveal ht, Monolithic)SD-229C,Dm</v>
      </c>
      <c r="L163" s="65" t="e">
        <f>MATCH(K163,'[1]Pay Items'!#REF!,0)</f>
        <v>#REF!</v>
      </c>
      <c r="M163" s="66" t="str">
        <f ca="1" t="shared" si="53"/>
        <v>F0</v>
      </c>
      <c r="N163" s="66" t="str">
        <f ca="1" t="shared" si="54"/>
        <v>C2</v>
      </c>
      <c r="O163" s="66" t="str">
        <f ca="1" t="shared" si="55"/>
        <v>C2</v>
      </c>
      <c r="P163" s="38">
        <f ca="1" t="shared" si="46"/>
      </c>
      <c r="Q163" s="39" t="str">
        <f t="shared" si="47"/>
        <v>B214rlCurb Ramp (10-15 mm reveal ht, Monolithic)SD-229C,Dm</v>
      </c>
      <c r="R163" s="40">
        <f>MATCH(Q163,'[2]Pay Items'!$K$1:$K$505,0)</f>
        <v>248</v>
      </c>
      <c r="S163" s="41" t="str">
        <f ca="1" t="shared" si="48"/>
        <v>F0</v>
      </c>
      <c r="T163" s="41" t="str">
        <f ca="1" t="shared" si="49"/>
        <v>C2</v>
      </c>
      <c r="U163" s="41" t="str">
        <f ca="1" t="shared" si="50"/>
        <v>C2</v>
      </c>
    </row>
    <row r="164" spans="1:21" s="69" customFormat="1" ht="43.5" customHeight="1">
      <c r="A164" s="79" t="s">
        <v>54</v>
      </c>
      <c r="B164" s="55" t="s">
        <v>292</v>
      </c>
      <c r="C164" s="56" t="s">
        <v>55</v>
      </c>
      <c r="D164" s="57" t="s">
        <v>214</v>
      </c>
      <c r="E164" s="90"/>
      <c r="F164" s="59"/>
      <c r="G164" s="70"/>
      <c r="H164" s="61"/>
      <c r="I164" s="62"/>
      <c r="J164" s="63" t="str">
        <f ca="1" t="shared" si="51"/>
        <v>LOCKED</v>
      </c>
      <c r="K164" s="64" t="str">
        <f t="shared" si="52"/>
        <v>B190Construction of Asphaltic Concrete OverlayCW 3410-R9</v>
      </c>
      <c r="L164" s="65" t="e">
        <f>MATCH(K164,'[1]Pay Items'!#REF!,0)</f>
        <v>#REF!</v>
      </c>
      <c r="M164" s="66" t="str">
        <f ca="1" t="shared" si="53"/>
        <v>F0</v>
      </c>
      <c r="N164" s="66" t="str">
        <f ca="1" t="shared" si="54"/>
        <v>G</v>
      </c>
      <c r="O164" s="66" t="str">
        <f ca="1" t="shared" si="55"/>
        <v>C2</v>
      </c>
      <c r="P164" s="38" t="str">
        <f ca="1" t="shared" si="46"/>
        <v>LOCKED</v>
      </c>
      <c r="Q164" s="39" t="str">
        <f t="shared" si="47"/>
        <v>B190Construction of Asphaltic Concrete OverlayCW 3410-R9</v>
      </c>
      <c r="R164" s="40">
        <f>MATCH(Q164,'[2]Pay Items'!$K$1:$K$505,0)</f>
        <v>258</v>
      </c>
      <c r="S164" s="41" t="str">
        <f ca="1" t="shared" si="48"/>
        <v>F0</v>
      </c>
      <c r="T164" s="41" t="str">
        <f ca="1" t="shared" si="49"/>
        <v>G</v>
      </c>
      <c r="U164" s="41" t="str">
        <f ca="1" t="shared" si="50"/>
        <v>C2</v>
      </c>
    </row>
    <row r="165" spans="1:21" s="69" customFormat="1" ht="30" customHeight="1">
      <c r="A165" s="79" t="s">
        <v>56</v>
      </c>
      <c r="B165" s="71" t="s">
        <v>32</v>
      </c>
      <c r="C165" s="56" t="s">
        <v>57</v>
      </c>
      <c r="D165" s="57"/>
      <c r="E165" s="58"/>
      <c r="F165" s="59"/>
      <c r="G165" s="70"/>
      <c r="H165" s="61"/>
      <c r="I165" s="62"/>
      <c r="J165" s="63" t="str">
        <f ca="1" t="shared" si="51"/>
        <v>LOCKED</v>
      </c>
      <c r="K165" s="64" t="str">
        <f t="shared" si="52"/>
        <v>B191Main Line Paving</v>
      </c>
      <c r="L165" s="65" t="e">
        <f>MATCH(K165,'[1]Pay Items'!#REF!,0)</f>
        <v>#REF!</v>
      </c>
      <c r="M165" s="66" t="str">
        <f ca="1" t="shared" si="53"/>
        <v>F0</v>
      </c>
      <c r="N165" s="66" t="str">
        <f ca="1" t="shared" si="54"/>
        <v>G</v>
      </c>
      <c r="O165" s="66" t="str">
        <f ca="1" t="shared" si="55"/>
        <v>C2</v>
      </c>
      <c r="P165" s="38" t="str">
        <f ca="1" t="shared" si="46"/>
        <v>LOCKED</v>
      </c>
      <c r="Q165" s="39" t="str">
        <f t="shared" si="47"/>
        <v>B191Main Line Paving</v>
      </c>
      <c r="R165" s="40">
        <f>MATCH(Q165,'[2]Pay Items'!$K$1:$K$505,0)</f>
        <v>259</v>
      </c>
      <c r="S165" s="41" t="str">
        <f ca="1" t="shared" si="48"/>
        <v>F0</v>
      </c>
      <c r="T165" s="41" t="str">
        <f ca="1" t="shared" si="49"/>
        <v>G</v>
      </c>
      <c r="U165" s="41" t="str">
        <f ca="1" t="shared" si="50"/>
        <v>C2</v>
      </c>
    </row>
    <row r="166" spans="1:21" s="69" customFormat="1" ht="30" customHeight="1">
      <c r="A166" s="79" t="s">
        <v>58</v>
      </c>
      <c r="B166" s="80" t="s">
        <v>140</v>
      </c>
      <c r="C166" s="56" t="s">
        <v>159</v>
      </c>
      <c r="D166" s="57"/>
      <c r="E166" s="58" t="s">
        <v>33</v>
      </c>
      <c r="F166" s="59">
        <v>450</v>
      </c>
      <c r="G166" s="60"/>
      <c r="H166" s="61">
        <f>ROUND(G166*F166,2)</f>
        <v>0</v>
      </c>
      <c r="I166" s="62"/>
      <c r="J166" s="63">
        <f ca="1" t="shared" si="51"/>
      </c>
      <c r="K166" s="64" t="str">
        <f t="shared" si="52"/>
        <v>B193Type IAtonne</v>
      </c>
      <c r="L166" s="65" t="e">
        <f>MATCH(K166,'[1]Pay Items'!#REF!,0)</f>
        <v>#REF!</v>
      </c>
      <c r="M166" s="66" t="str">
        <f ca="1" t="shared" si="53"/>
        <v>F0</v>
      </c>
      <c r="N166" s="66" t="str">
        <f ca="1" t="shared" si="54"/>
        <v>C2</v>
      </c>
      <c r="O166" s="66" t="str">
        <f ca="1" t="shared" si="55"/>
        <v>C2</v>
      </c>
      <c r="P166" s="38">
        <f ca="1" t="shared" si="46"/>
      </c>
      <c r="Q166" s="39" t="str">
        <f t="shared" si="47"/>
        <v>B193Type IAtonne</v>
      </c>
      <c r="R166" s="40">
        <f>MATCH(Q166,'[2]Pay Items'!$K$1:$K$505,0)</f>
        <v>260</v>
      </c>
      <c r="S166" s="41" t="str">
        <f ca="1" t="shared" si="48"/>
        <v>F0</v>
      </c>
      <c r="T166" s="41" t="str">
        <f ca="1" t="shared" si="49"/>
        <v>C2</v>
      </c>
      <c r="U166" s="41" t="str">
        <f ca="1" t="shared" si="50"/>
        <v>C2</v>
      </c>
    </row>
    <row r="167" spans="1:21" s="69" customFormat="1" ht="30" customHeight="1">
      <c r="A167" s="79" t="s">
        <v>82</v>
      </c>
      <c r="B167" s="71" t="s">
        <v>39</v>
      </c>
      <c r="C167" s="56" t="s">
        <v>83</v>
      </c>
      <c r="D167" s="57"/>
      <c r="E167" s="58"/>
      <c r="F167" s="59"/>
      <c r="G167" s="70"/>
      <c r="H167" s="61"/>
      <c r="I167" s="62"/>
      <c r="J167" s="63" t="str">
        <f ca="1" t="shared" si="51"/>
        <v>LOCKED</v>
      </c>
      <c r="K167" s="64" t="str">
        <f t="shared" si="52"/>
        <v>B194Tie-ins and Approaches</v>
      </c>
      <c r="L167" s="65" t="e">
        <f>MATCH(K167,'[1]Pay Items'!#REF!,0)</f>
        <v>#REF!</v>
      </c>
      <c r="M167" s="66" t="str">
        <f ca="1" t="shared" si="53"/>
        <v>F0</v>
      </c>
      <c r="N167" s="66" t="str">
        <f ca="1" t="shared" si="54"/>
        <v>G</v>
      </c>
      <c r="O167" s="66" t="str">
        <f ca="1" t="shared" si="55"/>
        <v>C2</v>
      </c>
      <c r="P167" s="38" t="str">
        <f ca="1" t="shared" si="46"/>
        <v>LOCKED</v>
      </c>
      <c r="Q167" s="39" t="str">
        <f t="shared" si="47"/>
        <v>B194Tie-ins and Approaches</v>
      </c>
      <c r="R167" s="40">
        <f>MATCH(Q167,'[2]Pay Items'!$K$1:$K$505,0)</f>
        <v>262</v>
      </c>
      <c r="S167" s="41" t="str">
        <f ca="1" t="shared" si="48"/>
        <v>F0</v>
      </c>
      <c r="T167" s="41" t="str">
        <f ca="1" t="shared" si="49"/>
        <v>G</v>
      </c>
      <c r="U167" s="41" t="str">
        <f ca="1" t="shared" si="50"/>
        <v>C2</v>
      </c>
    </row>
    <row r="168" spans="1:21" s="69" customFormat="1" ht="30" customHeight="1">
      <c r="A168" s="79" t="s">
        <v>84</v>
      </c>
      <c r="B168" s="80" t="s">
        <v>140</v>
      </c>
      <c r="C168" s="56" t="s">
        <v>159</v>
      </c>
      <c r="D168" s="57"/>
      <c r="E168" s="58" t="s">
        <v>33</v>
      </c>
      <c r="F168" s="59">
        <v>65</v>
      </c>
      <c r="G168" s="60"/>
      <c r="H168" s="61">
        <f>ROUND(G168*F168,2)</f>
        <v>0</v>
      </c>
      <c r="I168" s="62"/>
      <c r="J168" s="63">
        <f ca="1" t="shared" si="51"/>
      </c>
      <c r="K168" s="64" t="str">
        <f t="shared" si="52"/>
        <v>B195Type IAtonne</v>
      </c>
      <c r="L168" s="65" t="e">
        <f>MATCH(K168,'[1]Pay Items'!#REF!,0)</f>
        <v>#REF!</v>
      </c>
      <c r="M168" s="66" t="str">
        <f ca="1" t="shared" si="53"/>
        <v>F0</v>
      </c>
      <c r="N168" s="66" t="str">
        <f ca="1" t="shared" si="54"/>
        <v>C2</v>
      </c>
      <c r="O168" s="66" t="str">
        <f ca="1" t="shared" si="55"/>
        <v>C2</v>
      </c>
      <c r="P168" s="38">
        <f ca="1" t="shared" si="46"/>
      </c>
      <c r="Q168" s="39" t="str">
        <f t="shared" si="47"/>
        <v>B195Type IAtonne</v>
      </c>
      <c r="R168" s="40">
        <f>MATCH(Q168,'[2]Pay Items'!$K$1:$K$505,0)</f>
        <v>263</v>
      </c>
      <c r="S168" s="41" t="str">
        <f ca="1" t="shared" si="48"/>
        <v>F0</v>
      </c>
      <c r="T168" s="41" t="str">
        <f ca="1" t="shared" si="49"/>
        <v>C2</v>
      </c>
      <c r="U168" s="41" t="str">
        <f ca="1" t="shared" si="50"/>
        <v>C2</v>
      </c>
    </row>
    <row r="169" spans="1:21" s="91" customFormat="1" ht="30" customHeight="1">
      <c r="A169" s="79" t="s">
        <v>160</v>
      </c>
      <c r="B169" s="55" t="s">
        <v>293</v>
      </c>
      <c r="C169" s="56" t="s">
        <v>161</v>
      </c>
      <c r="D169" s="57" t="s">
        <v>162</v>
      </c>
      <c r="E169" s="58"/>
      <c r="F169" s="59"/>
      <c r="G169" s="70"/>
      <c r="H169" s="61"/>
      <c r="I169" s="62"/>
      <c r="J169" s="63" t="str">
        <f ca="1" t="shared" si="51"/>
        <v>LOCKED</v>
      </c>
      <c r="K169" s="64" t="str">
        <f t="shared" si="52"/>
        <v>B200Planing of PavementCW 3450-R5</v>
      </c>
      <c r="L169" s="65" t="e">
        <f>MATCH(K169,'[1]Pay Items'!#REF!,0)</f>
        <v>#REF!</v>
      </c>
      <c r="M169" s="66" t="str">
        <f ca="1" t="shared" si="53"/>
        <v>F0</v>
      </c>
      <c r="N169" s="66" t="str">
        <f ca="1" t="shared" si="54"/>
        <v>G</v>
      </c>
      <c r="O169" s="66" t="str">
        <f ca="1" t="shared" si="55"/>
        <v>C2</v>
      </c>
      <c r="P169" s="38" t="str">
        <f ca="1" t="shared" si="46"/>
        <v>LOCKED</v>
      </c>
      <c r="Q169" s="39" t="str">
        <f t="shared" si="47"/>
        <v>B200Planing of PavementCW 3450-R5</v>
      </c>
      <c r="R169" s="40">
        <f>MATCH(Q169,'[2]Pay Items'!$K$1:$K$505,0)</f>
        <v>268</v>
      </c>
      <c r="S169" s="41" t="str">
        <f ca="1" t="shared" si="48"/>
        <v>F0</v>
      </c>
      <c r="T169" s="41" t="str">
        <f ca="1" t="shared" si="49"/>
        <v>G</v>
      </c>
      <c r="U169" s="41" t="str">
        <f ca="1" t="shared" si="50"/>
        <v>C2</v>
      </c>
    </row>
    <row r="170" spans="1:21" s="92" customFormat="1" ht="30" customHeight="1">
      <c r="A170" s="79" t="s">
        <v>163</v>
      </c>
      <c r="B170" s="71" t="s">
        <v>32</v>
      </c>
      <c r="C170" s="56" t="s">
        <v>164</v>
      </c>
      <c r="D170" s="57" t="s">
        <v>2</v>
      </c>
      <c r="E170" s="58" t="s">
        <v>31</v>
      </c>
      <c r="F170" s="59">
        <v>160</v>
      </c>
      <c r="G170" s="60"/>
      <c r="H170" s="61">
        <f>ROUND(G170*F170,2)</f>
        <v>0</v>
      </c>
      <c r="I170" s="62"/>
      <c r="J170" s="63">
        <f ca="1" t="shared" si="51"/>
      </c>
      <c r="K170" s="64" t="str">
        <f t="shared" si="52"/>
        <v>B2010 - 50 mm Depth (Asphalt)m²</v>
      </c>
      <c r="L170" s="65" t="e">
        <f>MATCH(K170,'[1]Pay Items'!#REF!,0)</f>
        <v>#REF!</v>
      </c>
      <c r="M170" s="66" t="str">
        <f ca="1" t="shared" si="53"/>
        <v>F0</v>
      </c>
      <c r="N170" s="66" t="str">
        <f ca="1" t="shared" si="54"/>
        <v>C2</v>
      </c>
      <c r="O170" s="66" t="str">
        <f ca="1" t="shared" si="55"/>
        <v>C2</v>
      </c>
      <c r="P170" s="38">
        <f ca="1" t="shared" si="46"/>
      </c>
      <c r="Q170" s="39" t="str">
        <f t="shared" si="47"/>
        <v>B2010 - 50 mm Depth (Asphalt)m²</v>
      </c>
      <c r="R170" s="40">
        <f>MATCH(Q170,'[2]Pay Items'!$K$1:$K$505,0)</f>
        <v>269</v>
      </c>
      <c r="S170" s="41" t="str">
        <f ca="1" t="shared" si="48"/>
        <v>F0</v>
      </c>
      <c r="T170" s="41" t="str">
        <f ca="1" t="shared" si="49"/>
        <v>C2</v>
      </c>
      <c r="U170" s="41" t="str">
        <f ca="1" t="shared" si="50"/>
        <v>C2</v>
      </c>
    </row>
    <row r="171" spans="1:21" ht="36" customHeight="1">
      <c r="A171" s="47"/>
      <c r="B171" s="93"/>
      <c r="C171" s="76" t="s">
        <v>21</v>
      </c>
      <c r="D171" s="50"/>
      <c r="E171" s="51"/>
      <c r="F171" s="51"/>
      <c r="G171" s="47"/>
      <c r="H171" s="52"/>
      <c r="I171" s="53"/>
      <c r="J171" s="5"/>
      <c r="K171" s="5"/>
      <c r="L171" s="5"/>
      <c r="M171" s="5"/>
      <c r="N171" s="5"/>
      <c r="O171" s="5"/>
      <c r="P171" s="38" t="str">
        <f ca="1" t="shared" si="46"/>
        <v>LOCKED</v>
      </c>
      <c r="Q171" s="39" t="str">
        <f t="shared" si="47"/>
        <v>ROADWORKS - NEW CONSTRUCTION</v>
      </c>
      <c r="R171" s="40" t="e">
        <f>MATCH(Q171,'[2]Pay Items'!$K$1:$K$505,0)</f>
        <v>#N/A</v>
      </c>
      <c r="S171" s="41" t="str">
        <f ca="1" t="shared" si="48"/>
        <v>G</v>
      </c>
      <c r="T171" s="41" t="str">
        <f ca="1" t="shared" si="49"/>
        <v>C2</v>
      </c>
      <c r="U171" s="41" t="str">
        <f ca="1" t="shared" si="50"/>
        <v>C2</v>
      </c>
    </row>
    <row r="172" spans="1:21" s="67" customFormat="1" ht="43.5" customHeight="1">
      <c r="A172" s="54" t="s">
        <v>59</v>
      </c>
      <c r="B172" s="55" t="s">
        <v>294</v>
      </c>
      <c r="C172" s="56" t="s">
        <v>60</v>
      </c>
      <c r="D172" s="57" t="s">
        <v>157</v>
      </c>
      <c r="E172" s="58"/>
      <c r="F172" s="94"/>
      <c r="G172" s="70"/>
      <c r="H172" s="95"/>
      <c r="I172" s="62"/>
      <c r="J172" s="63" t="str">
        <f ca="1">IF(CELL("protect",$G172)=1,"LOCKED","")</f>
        <v>LOCKED</v>
      </c>
      <c r="K172" s="64" t="str">
        <f>CLEAN(CONCATENATE(TRIM($A172),TRIM($C172),TRIM($D172),TRIM($E172)))</f>
        <v>C001Concrete Pavements, Median Slabs, Bull-noses, and Safety MediansCW 3310-R14</v>
      </c>
      <c r="L172" s="65" t="e">
        <f>MATCH(K172,'[1]Pay Items'!#REF!,0)</f>
        <v>#REF!</v>
      </c>
      <c r="M172" s="66" t="str">
        <f ca="1">CELL("format",$F172)</f>
        <v>F0</v>
      </c>
      <c r="N172" s="66" t="str">
        <f ca="1">CELL("format",$G172)</f>
        <v>G</v>
      </c>
      <c r="O172" s="66" t="str">
        <f ca="1">CELL("format",$H172)</f>
        <v>C2</v>
      </c>
      <c r="P172" s="38" t="str">
        <f ca="1" t="shared" si="46"/>
        <v>LOCKED</v>
      </c>
      <c r="Q172" s="39" t="str">
        <f t="shared" si="47"/>
        <v>C001Concrete Pavements, Median Slabs, Bull-noses, and Safety MediansCW 3310-R14</v>
      </c>
      <c r="R172" s="40">
        <f>MATCH(Q172,'[2]Pay Items'!$K$1:$K$505,0)</f>
        <v>283</v>
      </c>
      <c r="S172" s="41" t="str">
        <f ca="1" t="shared" si="48"/>
        <v>F0</v>
      </c>
      <c r="T172" s="41" t="str">
        <f ca="1" t="shared" si="49"/>
        <v>G</v>
      </c>
      <c r="U172" s="41" t="str">
        <f ca="1" t="shared" si="50"/>
        <v>C2</v>
      </c>
    </row>
    <row r="173" spans="1:21" s="67" customFormat="1" ht="43.5" customHeight="1">
      <c r="A173" s="54" t="s">
        <v>165</v>
      </c>
      <c r="B173" s="71" t="s">
        <v>32</v>
      </c>
      <c r="C173" s="56" t="s">
        <v>166</v>
      </c>
      <c r="D173" s="57" t="s">
        <v>2</v>
      </c>
      <c r="E173" s="58" t="s">
        <v>31</v>
      </c>
      <c r="F173" s="94">
        <v>305</v>
      </c>
      <c r="G173" s="60"/>
      <c r="H173" s="61">
        <f>ROUND(G173*F173,2)</f>
        <v>0</v>
      </c>
      <c r="I173" s="62" t="s">
        <v>167</v>
      </c>
      <c r="J173" s="63">
        <f ca="1">IF(CELL("protect",$G173)=1,"LOCKED","")</f>
      </c>
      <c r="K173" s="64" t="str">
        <f>CLEAN(CONCATENATE(TRIM($A173),TRIM($C173),TRIM($D173),TRIM($E173)))</f>
        <v>C011Construction of 150 mm Concrete Pavement (Reinforced)m²</v>
      </c>
      <c r="L173" s="65" t="e">
        <f>MATCH(K173,'[1]Pay Items'!#REF!,0)</f>
        <v>#REF!</v>
      </c>
      <c r="M173" s="66" t="str">
        <f ca="1">CELL("format",$F173)</f>
        <v>F0</v>
      </c>
      <c r="N173" s="66" t="str">
        <f ca="1">CELL("format",$G173)</f>
        <v>C2</v>
      </c>
      <c r="O173" s="66" t="str">
        <f ca="1">CELL("format",$H173)</f>
        <v>C2</v>
      </c>
      <c r="P173" s="38">
        <f ca="1" t="shared" si="46"/>
      </c>
      <c r="Q173" s="39" t="str">
        <f t="shared" si="47"/>
        <v>C011Construction of 150 mm Concrete Pavement (Reinforced)m²</v>
      </c>
      <c r="R173" s="40">
        <f>MATCH(Q173,'[2]Pay Items'!$K$1:$K$505,0)</f>
        <v>293</v>
      </c>
      <c r="S173" s="41" t="str">
        <f ca="1" t="shared" si="48"/>
        <v>F0</v>
      </c>
      <c r="T173" s="41" t="str">
        <f ca="1" t="shared" si="49"/>
        <v>C2</v>
      </c>
      <c r="U173" s="41" t="str">
        <f ca="1" t="shared" si="50"/>
        <v>C2</v>
      </c>
    </row>
    <row r="174" spans="1:21" ht="36" customHeight="1">
      <c r="A174" s="47"/>
      <c r="B174" s="93"/>
      <c r="C174" s="76" t="s">
        <v>22</v>
      </c>
      <c r="D174" s="50"/>
      <c r="E174" s="97"/>
      <c r="F174" s="51"/>
      <c r="G174" s="47"/>
      <c r="H174" s="52"/>
      <c r="I174" s="53"/>
      <c r="J174" s="5"/>
      <c r="K174" s="5"/>
      <c r="L174" s="5"/>
      <c r="M174" s="5"/>
      <c r="N174" s="5"/>
      <c r="O174" s="5"/>
      <c r="P174" s="38" t="str">
        <f ca="1" t="shared" si="46"/>
        <v>LOCKED</v>
      </c>
      <c r="Q174" s="39" t="str">
        <f t="shared" si="47"/>
        <v>JOINT AND CRACK SEALING</v>
      </c>
      <c r="R174" s="40">
        <f>MATCH(Q174,'[2]Pay Items'!$K$1:$K$505,0)</f>
        <v>353</v>
      </c>
      <c r="S174" s="41" t="str">
        <f ca="1" t="shared" si="48"/>
        <v>G</v>
      </c>
      <c r="T174" s="41" t="str">
        <f ca="1" t="shared" si="49"/>
        <v>C2</v>
      </c>
      <c r="U174" s="41" t="str">
        <f ca="1" t="shared" si="50"/>
        <v>C2</v>
      </c>
    </row>
    <row r="175" spans="1:21" s="67" customFormat="1" ht="43.5" customHeight="1">
      <c r="A175" s="54" t="s">
        <v>254</v>
      </c>
      <c r="B175" s="55" t="s">
        <v>295</v>
      </c>
      <c r="C175" s="56" t="s">
        <v>256</v>
      </c>
      <c r="D175" s="57" t="s">
        <v>173</v>
      </c>
      <c r="E175" s="58" t="s">
        <v>50</v>
      </c>
      <c r="F175" s="94">
        <v>200</v>
      </c>
      <c r="G175" s="60"/>
      <c r="H175" s="61">
        <f>ROUND(G175*F175,2)</f>
        <v>0</v>
      </c>
      <c r="I175" s="62"/>
      <c r="J175" s="63">
        <f ca="1">IF(CELL("protect",$G175)=1,"LOCKED","")</f>
      </c>
      <c r="K175" s="64" t="str">
        <f>CLEAN(CONCATENATE(TRIM($A175),TRIM($C175),TRIM($D175),TRIM($E175)))</f>
        <v>D005Longitudinal Joint &amp; Crack Filling ( &gt; 25 mm in width )CW 3250-R7m</v>
      </c>
      <c r="L175" s="65" t="e">
        <f>MATCH(K175,'[1]Pay Items'!#REF!,0)</f>
        <v>#REF!</v>
      </c>
      <c r="M175" s="66" t="str">
        <f ca="1">CELL("format",$F175)</f>
        <v>F0</v>
      </c>
      <c r="N175" s="66" t="str">
        <f ca="1">CELL("format",$G175)</f>
        <v>C2</v>
      </c>
      <c r="O175" s="66" t="str">
        <f ca="1">CELL("format",$H175)</f>
        <v>C2</v>
      </c>
      <c r="P175" s="38">
        <f ca="1" t="shared" si="46"/>
      </c>
      <c r="Q175" s="39" t="str">
        <f t="shared" si="47"/>
        <v>D005Longitudinal Joint &amp; Crack Filling ( &gt; 25 mm in width )CW 3250-R7m</v>
      </c>
      <c r="R175" s="40">
        <f>MATCH(Q175,'[2]Pay Items'!$K$1:$K$505,0)</f>
        <v>358</v>
      </c>
      <c r="S175" s="41" t="str">
        <f ca="1" t="shared" si="48"/>
        <v>F0</v>
      </c>
      <c r="T175" s="41" t="str">
        <f ca="1" t="shared" si="49"/>
        <v>C2</v>
      </c>
      <c r="U175" s="41" t="str">
        <f ca="1" t="shared" si="50"/>
        <v>C2</v>
      </c>
    </row>
    <row r="176" spans="1:21" s="67" customFormat="1" ht="30" customHeight="1">
      <c r="A176" s="54" t="s">
        <v>63</v>
      </c>
      <c r="B176" s="55" t="s">
        <v>296</v>
      </c>
      <c r="C176" s="56" t="s">
        <v>64</v>
      </c>
      <c r="D176" s="57" t="s">
        <v>173</v>
      </c>
      <c r="E176" s="58" t="s">
        <v>50</v>
      </c>
      <c r="F176" s="94">
        <v>700</v>
      </c>
      <c r="G176" s="60"/>
      <c r="H176" s="61">
        <f>ROUND(G176*F176,2)</f>
        <v>0</v>
      </c>
      <c r="I176" s="62"/>
      <c r="J176" s="63">
        <f ca="1">IF(CELL("protect",$G176)=1,"LOCKED","")</f>
      </c>
      <c r="K176" s="64" t="str">
        <f>CLEAN(CONCATENATE(TRIM($A176),TRIM($C176),TRIM($D176),TRIM($E176)))</f>
        <v>D006Reflective Crack MaintenanceCW 3250-R7m</v>
      </c>
      <c r="L176" s="65" t="e">
        <f>MATCH(K176,'[1]Pay Items'!#REF!,0)</f>
        <v>#REF!</v>
      </c>
      <c r="M176" s="66" t="str">
        <f ca="1">CELL("format",$F176)</f>
        <v>F0</v>
      </c>
      <c r="N176" s="66" t="str">
        <f ca="1">CELL("format",$G176)</f>
        <v>C2</v>
      </c>
      <c r="O176" s="66" t="str">
        <f ca="1">CELL("format",$H176)</f>
        <v>C2</v>
      </c>
      <c r="P176" s="38">
        <f ca="1" t="shared" si="46"/>
      </c>
      <c r="Q176" s="39" t="str">
        <f t="shared" si="47"/>
        <v>D006Reflective Crack MaintenanceCW 3250-R7m</v>
      </c>
      <c r="R176" s="40">
        <f>MATCH(Q176,'[2]Pay Items'!$K$1:$K$505,0)</f>
        <v>359</v>
      </c>
      <c r="S176" s="41" t="str">
        <f ca="1" t="shared" si="48"/>
        <v>F0</v>
      </c>
      <c r="T176" s="41" t="str">
        <f ca="1" t="shared" si="49"/>
        <v>C2</v>
      </c>
      <c r="U176" s="41" t="str">
        <f ca="1" t="shared" si="50"/>
        <v>C2</v>
      </c>
    </row>
    <row r="177" spans="1:21" ht="48" customHeight="1">
      <c r="A177" s="47"/>
      <c r="B177" s="93"/>
      <c r="C177" s="76" t="s">
        <v>23</v>
      </c>
      <c r="D177" s="50"/>
      <c r="E177" s="97"/>
      <c r="F177" s="51"/>
      <c r="G177" s="47"/>
      <c r="H177" s="52"/>
      <c r="I177" s="53"/>
      <c r="J177" s="5"/>
      <c r="K177" s="5"/>
      <c r="L177" s="5"/>
      <c r="M177" s="5"/>
      <c r="N177" s="5"/>
      <c r="O177" s="5"/>
      <c r="P177" s="38" t="str">
        <f ca="1" t="shared" si="46"/>
        <v>LOCKED</v>
      </c>
      <c r="Q177" s="39" t="str">
        <f t="shared" si="47"/>
        <v>ASSOCIATED DRAINAGE AND UNDERGROUND WORKS</v>
      </c>
      <c r="R177" s="40">
        <f>MATCH(Q177,'[2]Pay Items'!$K$1:$K$505,0)</f>
        <v>361</v>
      </c>
      <c r="S177" s="41" t="str">
        <f ca="1" t="shared" si="48"/>
        <v>G</v>
      </c>
      <c r="T177" s="41" t="str">
        <f ca="1" t="shared" si="49"/>
        <v>C2</v>
      </c>
      <c r="U177" s="41" t="str">
        <f ca="1" t="shared" si="50"/>
        <v>C2</v>
      </c>
    </row>
    <row r="178" spans="1:21" s="106" customFormat="1" ht="43.5" customHeight="1">
      <c r="A178" s="54" t="s">
        <v>92</v>
      </c>
      <c r="B178" s="55" t="s">
        <v>297</v>
      </c>
      <c r="C178" s="105" t="s">
        <v>184</v>
      </c>
      <c r="D178" s="57" t="s">
        <v>177</v>
      </c>
      <c r="E178" s="58"/>
      <c r="F178" s="94"/>
      <c r="G178" s="70"/>
      <c r="H178" s="95"/>
      <c r="I178" s="62"/>
      <c r="J178" s="63" t="str">
        <f ca="1">IF(CELL("protect",$G178)=1,"LOCKED","")</f>
        <v>LOCKED</v>
      </c>
      <c r="K178" s="64" t="str">
        <f>CLEAN(CONCATENATE(TRIM($A178),TRIM($C178),TRIM($D178),TRIM($E178)))</f>
        <v>E023Replacing Existing Manhole and Catch Basin Frames &amp; CoversCW 2130-R12</v>
      </c>
      <c r="L178" s="65" t="e">
        <f>MATCH(K178,'[1]Pay Items'!#REF!,0)</f>
        <v>#REF!</v>
      </c>
      <c r="M178" s="66" t="str">
        <f ca="1">CELL("format",$F178)</f>
        <v>F0</v>
      </c>
      <c r="N178" s="66" t="str">
        <f ca="1">CELL("format",$G178)</f>
        <v>G</v>
      </c>
      <c r="O178" s="66" t="str">
        <f ca="1">CELL("format",$H178)</f>
        <v>C2</v>
      </c>
      <c r="P178" s="38" t="str">
        <f ca="1" t="shared" si="46"/>
        <v>LOCKED</v>
      </c>
      <c r="Q178" s="39" t="str">
        <f t="shared" si="47"/>
        <v>E023Replacing Existing Manhole and Catch Basin Frames &amp; CoversCW 2130-R12</v>
      </c>
      <c r="R178" s="40">
        <f>MATCH(Q178,'[2]Pay Items'!$K$1:$K$505,0)</f>
        <v>389</v>
      </c>
      <c r="S178" s="41" t="str">
        <f ca="1" t="shared" si="48"/>
        <v>F0</v>
      </c>
      <c r="T178" s="41" t="str">
        <f ca="1" t="shared" si="49"/>
        <v>G</v>
      </c>
      <c r="U178" s="41" t="str">
        <f ca="1" t="shared" si="50"/>
        <v>C2</v>
      </c>
    </row>
    <row r="179" spans="1:21" s="69" customFormat="1" ht="43.5" customHeight="1">
      <c r="A179" s="54" t="s">
        <v>234</v>
      </c>
      <c r="B179" s="71" t="s">
        <v>32</v>
      </c>
      <c r="C179" s="56" t="s">
        <v>235</v>
      </c>
      <c r="D179" s="57"/>
      <c r="E179" s="58" t="s">
        <v>38</v>
      </c>
      <c r="F179" s="94">
        <v>2</v>
      </c>
      <c r="G179" s="60"/>
      <c r="H179" s="61">
        <f>ROUND(G179*F179,2)</f>
        <v>0</v>
      </c>
      <c r="I179" s="96"/>
      <c r="J179" s="63">
        <f ca="1">IF(CELL("protect",$G179)=1,"LOCKED","")</f>
      </c>
      <c r="K179" s="64" t="str">
        <f>CLEAN(CONCATENATE(TRIM($A179),TRIM($C179),TRIM($D179),TRIM($E179)))</f>
        <v>E028AP-008 - Barrier Curb and Gutter Inlet Frame and Boxeach</v>
      </c>
      <c r="L179" s="65" t="e">
        <f>MATCH(K179,'[1]Pay Items'!#REF!,0)</f>
        <v>#REF!</v>
      </c>
      <c r="M179" s="66" t="str">
        <f ca="1">CELL("format",$F179)</f>
        <v>F0</v>
      </c>
      <c r="N179" s="66" t="str">
        <f ca="1">CELL("format",$G179)</f>
        <v>C2</v>
      </c>
      <c r="O179" s="66" t="str">
        <f ca="1">CELL("format",$H179)</f>
        <v>C2</v>
      </c>
      <c r="P179" s="38">
        <f ca="1" t="shared" si="46"/>
      </c>
      <c r="Q179" s="39" t="str">
        <f t="shared" si="47"/>
        <v>E028AP-008 - Barrier Curb and Gutter Inlet Frame and Boxeach</v>
      </c>
      <c r="R179" s="40">
        <f>MATCH(Q179,'[2]Pay Items'!$K$1:$K$505,0)</f>
        <v>394</v>
      </c>
      <c r="S179" s="41" t="str">
        <f ca="1" t="shared" si="48"/>
        <v>F0</v>
      </c>
      <c r="T179" s="41" t="str">
        <f ca="1" t="shared" si="49"/>
        <v>C2</v>
      </c>
      <c r="U179" s="41" t="str">
        <f ca="1" t="shared" si="50"/>
        <v>C2</v>
      </c>
    </row>
    <row r="180" spans="1:21" s="69" customFormat="1" ht="43.5" customHeight="1">
      <c r="A180" s="54" t="s">
        <v>236</v>
      </c>
      <c r="B180" s="71" t="s">
        <v>39</v>
      </c>
      <c r="C180" s="56" t="s">
        <v>238</v>
      </c>
      <c r="D180" s="57"/>
      <c r="E180" s="58" t="s">
        <v>38</v>
      </c>
      <c r="F180" s="94">
        <v>2</v>
      </c>
      <c r="G180" s="60"/>
      <c r="H180" s="61">
        <f>ROUND(G180*F180,2)</f>
        <v>0</v>
      </c>
      <c r="I180" s="96"/>
      <c r="J180" s="63">
        <f ca="1">IF(CELL("protect",$G180)=1,"LOCKED","")</f>
      </c>
      <c r="K180" s="64" t="str">
        <f>CLEAN(CONCATENATE(TRIM($A180),TRIM($C180),TRIM($D180),TRIM($E180)))</f>
        <v>E029AP-009 - Barrier Curb and Gutter Inlet Covereach</v>
      </c>
      <c r="L180" s="65" t="e">
        <f>MATCH(K180,'[1]Pay Items'!#REF!,0)</f>
        <v>#REF!</v>
      </c>
      <c r="M180" s="66" t="str">
        <f ca="1">CELL("format",$F180)</f>
        <v>F0</v>
      </c>
      <c r="N180" s="66" t="str">
        <f ca="1">CELL("format",$G180)</f>
        <v>C2</v>
      </c>
      <c r="O180" s="66" t="str">
        <f ca="1">CELL("format",$H180)</f>
        <v>C2</v>
      </c>
      <c r="P180" s="38">
        <f ca="1" t="shared" si="46"/>
      </c>
      <c r="Q180" s="39" t="str">
        <f t="shared" si="47"/>
        <v>E029AP-009 - Barrier Curb and Gutter Inlet Covereach</v>
      </c>
      <c r="R180" s="40">
        <f>MATCH(Q180,'[2]Pay Items'!$K$1:$K$505,0)</f>
        <v>395</v>
      </c>
      <c r="S180" s="41" t="str">
        <f ca="1" t="shared" si="48"/>
        <v>F0</v>
      </c>
      <c r="T180" s="41" t="str">
        <f ca="1" t="shared" si="49"/>
        <v>C2</v>
      </c>
      <c r="U180" s="41" t="str">
        <f ca="1" t="shared" si="50"/>
        <v>C2</v>
      </c>
    </row>
    <row r="181" spans="1:21" ht="36" customHeight="1">
      <c r="A181" s="47"/>
      <c r="B181" s="107"/>
      <c r="C181" s="76" t="s">
        <v>24</v>
      </c>
      <c r="D181" s="50"/>
      <c r="E181" s="97"/>
      <c r="F181" s="51"/>
      <c r="G181" s="47"/>
      <c r="H181" s="52"/>
      <c r="I181" s="53"/>
      <c r="J181" s="5"/>
      <c r="K181" s="5"/>
      <c r="L181" s="5"/>
      <c r="M181" s="5"/>
      <c r="N181" s="5"/>
      <c r="O181" s="5"/>
      <c r="P181" s="38" t="str">
        <f ca="1" t="shared" si="46"/>
        <v>LOCKED</v>
      </c>
      <c r="Q181" s="39" t="str">
        <f t="shared" si="47"/>
        <v>ADJUSTMENTS</v>
      </c>
      <c r="R181" s="40">
        <f>MATCH(Q181,'[2]Pay Items'!$K$1:$K$505,0)</f>
        <v>441</v>
      </c>
      <c r="S181" s="41" t="str">
        <f ca="1" t="shared" si="48"/>
        <v>G</v>
      </c>
      <c r="T181" s="41" t="str">
        <f ca="1" t="shared" si="49"/>
        <v>C2</v>
      </c>
      <c r="U181" s="41" t="str">
        <f ca="1" t="shared" si="50"/>
        <v>C2</v>
      </c>
    </row>
    <row r="182" spans="1:21" s="69" customFormat="1" ht="43.5" customHeight="1">
      <c r="A182" s="54" t="s">
        <v>65</v>
      </c>
      <c r="B182" s="55" t="s">
        <v>298</v>
      </c>
      <c r="C182" s="56" t="s">
        <v>100</v>
      </c>
      <c r="D182" s="57" t="s">
        <v>198</v>
      </c>
      <c r="E182" s="58" t="s">
        <v>38</v>
      </c>
      <c r="F182" s="94">
        <v>2</v>
      </c>
      <c r="G182" s="60"/>
      <c r="H182" s="61">
        <f>ROUND(G182*F182,2)</f>
        <v>0</v>
      </c>
      <c r="I182" s="62"/>
      <c r="J182" s="63">
        <f aca="true" ca="1" t="shared" si="56" ref="J182:J189">IF(CELL("protect",$G182)=1,"LOCKED","")</f>
      </c>
      <c r="K182" s="64" t="str">
        <f aca="true" t="shared" si="57" ref="K182:K189">CLEAN(CONCATENATE(TRIM($A182),TRIM($C182),TRIM($D182),TRIM($E182)))</f>
        <v>F001Adjustment of Catch Basins / Manholes FramesCW 3210-R7each</v>
      </c>
      <c r="L182" s="65" t="e">
        <f>MATCH(K182,'[1]Pay Items'!#REF!,0)</f>
        <v>#REF!</v>
      </c>
      <c r="M182" s="66" t="str">
        <f aca="true" ca="1" t="shared" si="58" ref="M182:M189">CELL("format",$F182)</f>
        <v>F0</v>
      </c>
      <c r="N182" s="66" t="str">
        <f aca="true" ca="1" t="shared" si="59" ref="N182:N189">CELL("format",$G182)</f>
        <v>C2</v>
      </c>
      <c r="O182" s="66" t="str">
        <f aca="true" ca="1" t="shared" si="60" ref="O182:O189">CELL("format",$H182)</f>
        <v>C2</v>
      </c>
      <c r="P182" s="38">
        <f ca="1" t="shared" si="46"/>
      </c>
      <c r="Q182" s="39" t="str">
        <f t="shared" si="47"/>
        <v>F001Adjustment of Catch Basins / Manholes FramesCW 3210-R7each</v>
      </c>
      <c r="R182" s="40">
        <f>MATCH(Q182,'[2]Pay Items'!$K$1:$K$505,0)</f>
        <v>442</v>
      </c>
      <c r="S182" s="41" t="str">
        <f ca="1" t="shared" si="48"/>
        <v>F0</v>
      </c>
      <c r="T182" s="41" t="str">
        <f ca="1" t="shared" si="49"/>
        <v>C2</v>
      </c>
      <c r="U182" s="41" t="str">
        <f ca="1" t="shared" si="50"/>
        <v>C2</v>
      </c>
    </row>
    <row r="183" spans="1:21" s="67" customFormat="1" ht="30" customHeight="1">
      <c r="A183" s="54" t="s">
        <v>66</v>
      </c>
      <c r="B183" s="55" t="s">
        <v>299</v>
      </c>
      <c r="C183" s="56" t="s">
        <v>105</v>
      </c>
      <c r="D183" s="57" t="s">
        <v>198</v>
      </c>
      <c r="E183" s="58"/>
      <c r="F183" s="94"/>
      <c r="G183" s="70"/>
      <c r="H183" s="95"/>
      <c r="I183" s="62"/>
      <c r="J183" s="63" t="str">
        <f ca="1" t="shared" si="56"/>
        <v>LOCKED</v>
      </c>
      <c r="K183" s="64" t="str">
        <f t="shared" si="57"/>
        <v>F003Lifter RingsCW 3210-R7</v>
      </c>
      <c r="L183" s="65" t="e">
        <f>MATCH(K183,'[1]Pay Items'!#REF!,0)</f>
        <v>#REF!</v>
      </c>
      <c r="M183" s="66" t="str">
        <f ca="1" t="shared" si="58"/>
        <v>F0</v>
      </c>
      <c r="N183" s="66" t="str">
        <f ca="1" t="shared" si="59"/>
        <v>G</v>
      </c>
      <c r="O183" s="66" t="str">
        <f ca="1" t="shared" si="60"/>
        <v>C2</v>
      </c>
      <c r="P183" s="38" t="str">
        <f ca="1" t="shared" si="46"/>
        <v>LOCKED</v>
      </c>
      <c r="Q183" s="39" t="str">
        <f t="shared" si="47"/>
        <v>F003Lifter RingsCW 3210-R7</v>
      </c>
      <c r="R183" s="40">
        <f>MATCH(Q183,'[2]Pay Items'!$K$1:$K$505,0)</f>
        <v>447</v>
      </c>
      <c r="S183" s="41" t="str">
        <f ca="1" t="shared" si="48"/>
        <v>F0</v>
      </c>
      <c r="T183" s="41" t="str">
        <f ca="1" t="shared" si="49"/>
        <v>G</v>
      </c>
      <c r="U183" s="41" t="str">
        <f ca="1" t="shared" si="50"/>
        <v>C2</v>
      </c>
    </row>
    <row r="184" spans="1:21" s="69" customFormat="1" ht="30" customHeight="1">
      <c r="A184" s="54" t="s">
        <v>200</v>
      </c>
      <c r="B184" s="71" t="s">
        <v>32</v>
      </c>
      <c r="C184" s="56" t="s">
        <v>201</v>
      </c>
      <c r="D184" s="57"/>
      <c r="E184" s="58" t="s">
        <v>38</v>
      </c>
      <c r="F184" s="94">
        <v>2</v>
      </c>
      <c r="G184" s="60"/>
      <c r="H184" s="61">
        <f aca="true" t="shared" si="61" ref="H184:H189">ROUND(G184*F184,2)</f>
        <v>0</v>
      </c>
      <c r="I184" s="62"/>
      <c r="J184" s="63">
        <f ca="1" t="shared" si="56"/>
      </c>
      <c r="K184" s="64" t="str">
        <f t="shared" si="57"/>
        <v>F00438 mmeach</v>
      </c>
      <c r="L184" s="65" t="e">
        <f>MATCH(K184,'[1]Pay Items'!#REF!,0)</f>
        <v>#REF!</v>
      </c>
      <c r="M184" s="66" t="str">
        <f ca="1" t="shared" si="58"/>
        <v>F0</v>
      </c>
      <c r="N184" s="66" t="str">
        <f ca="1" t="shared" si="59"/>
        <v>C2</v>
      </c>
      <c r="O184" s="66" t="str">
        <f ca="1" t="shared" si="60"/>
        <v>C2</v>
      </c>
      <c r="P184" s="38">
        <f ca="1" t="shared" si="46"/>
      </c>
      <c r="Q184" s="39" t="str">
        <f t="shared" si="47"/>
        <v>F00438 mmeach</v>
      </c>
      <c r="R184" s="40">
        <f>MATCH(Q184,'[2]Pay Items'!$K$1:$K$505,0)</f>
        <v>448</v>
      </c>
      <c r="S184" s="41" t="str">
        <f ca="1" t="shared" si="48"/>
        <v>F0</v>
      </c>
      <c r="T184" s="41" t="str">
        <f ca="1" t="shared" si="49"/>
        <v>C2</v>
      </c>
      <c r="U184" s="41" t="str">
        <f ca="1" t="shared" si="50"/>
        <v>C2</v>
      </c>
    </row>
    <row r="185" spans="1:21" s="69" customFormat="1" ht="30" customHeight="1">
      <c r="A185" s="54" t="s">
        <v>67</v>
      </c>
      <c r="B185" s="71" t="s">
        <v>39</v>
      </c>
      <c r="C185" s="56" t="s">
        <v>202</v>
      </c>
      <c r="D185" s="57"/>
      <c r="E185" s="58" t="s">
        <v>38</v>
      </c>
      <c r="F185" s="94">
        <v>2</v>
      </c>
      <c r="G185" s="60"/>
      <c r="H185" s="61">
        <f t="shared" si="61"/>
        <v>0</v>
      </c>
      <c r="I185" s="62"/>
      <c r="J185" s="63">
        <f ca="1" t="shared" si="56"/>
      </c>
      <c r="K185" s="64" t="str">
        <f t="shared" si="57"/>
        <v>F00551 mmeach</v>
      </c>
      <c r="L185" s="65" t="e">
        <f>MATCH(K185,'[1]Pay Items'!#REF!,0)</f>
        <v>#REF!</v>
      </c>
      <c r="M185" s="66" t="str">
        <f ca="1" t="shared" si="58"/>
        <v>F0</v>
      </c>
      <c r="N185" s="66" t="str">
        <f ca="1" t="shared" si="59"/>
        <v>C2</v>
      </c>
      <c r="O185" s="66" t="str">
        <f ca="1" t="shared" si="60"/>
        <v>C2</v>
      </c>
      <c r="P185" s="38">
        <f ca="1" t="shared" si="46"/>
      </c>
      <c r="Q185" s="39" t="str">
        <f t="shared" si="47"/>
        <v>F00551 mmeach</v>
      </c>
      <c r="R185" s="40">
        <f>MATCH(Q185,'[2]Pay Items'!$K$1:$K$505,0)</f>
        <v>449</v>
      </c>
      <c r="S185" s="41" t="str">
        <f ca="1" t="shared" si="48"/>
        <v>F0</v>
      </c>
      <c r="T185" s="41" t="str">
        <f ca="1" t="shared" si="49"/>
        <v>C2</v>
      </c>
      <c r="U185" s="41" t="str">
        <f ca="1" t="shared" si="50"/>
        <v>C2</v>
      </c>
    </row>
    <row r="186" spans="1:21" s="69" customFormat="1" ht="30" customHeight="1">
      <c r="A186" s="54" t="s">
        <v>68</v>
      </c>
      <c r="B186" s="71" t="s">
        <v>242</v>
      </c>
      <c r="C186" s="56" t="s">
        <v>203</v>
      </c>
      <c r="D186" s="57"/>
      <c r="E186" s="58" t="s">
        <v>38</v>
      </c>
      <c r="F186" s="94">
        <v>2</v>
      </c>
      <c r="G186" s="60"/>
      <c r="H186" s="61">
        <f t="shared" si="61"/>
        <v>0</v>
      </c>
      <c r="I186" s="62"/>
      <c r="J186" s="63">
        <f ca="1" t="shared" si="56"/>
      </c>
      <c r="K186" s="64" t="str">
        <f t="shared" si="57"/>
        <v>F00776 mmeach</v>
      </c>
      <c r="L186" s="65" t="e">
        <f>MATCH(K186,'[1]Pay Items'!#REF!,0)</f>
        <v>#REF!</v>
      </c>
      <c r="M186" s="66" t="str">
        <f ca="1" t="shared" si="58"/>
        <v>F0</v>
      </c>
      <c r="N186" s="66" t="str">
        <f ca="1" t="shared" si="59"/>
        <v>C2</v>
      </c>
      <c r="O186" s="66" t="str">
        <f ca="1" t="shared" si="60"/>
        <v>C2</v>
      </c>
      <c r="P186" s="38">
        <f ca="1" t="shared" si="46"/>
      </c>
      <c r="Q186" s="39" t="str">
        <f t="shared" si="47"/>
        <v>F00776 mmeach</v>
      </c>
      <c r="R186" s="40">
        <f>MATCH(Q186,'[2]Pay Items'!$K$1:$K$505,0)</f>
        <v>451</v>
      </c>
      <c r="S186" s="41" t="str">
        <f ca="1" t="shared" si="48"/>
        <v>F0</v>
      </c>
      <c r="T186" s="41" t="str">
        <f ca="1" t="shared" si="49"/>
        <v>C2</v>
      </c>
      <c r="U186" s="41" t="str">
        <f ca="1" t="shared" si="50"/>
        <v>C2</v>
      </c>
    </row>
    <row r="187" spans="1:21" s="67" customFormat="1" ht="30" customHeight="1">
      <c r="A187" s="54" t="s">
        <v>87</v>
      </c>
      <c r="B187" s="55" t="s">
        <v>300</v>
      </c>
      <c r="C187" s="56" t="s">
        <v>107</v>
      </c>
      <c r="D187" s="57" t="s">
        <v>198</v>
      </c>
      <c r="E187" s="58" t="s">
        <v>38</v>
      </c>
      <c r="F187" s="94">
        <v>2</v>
      </c>
      <c r="G187" s="60"/>
      <c r="H187" s="61">
        <f t="shared" si="61"/>
        <v>0</v>
      </c>
      <c r="I187" s="62"/>
      <c r="J187" s="63">
        <f ca="1" t="shared" si="56"/>
      </c>
      <c r="K187" s="64" t="str">
        <f t="shared" si="57"/>
        <v>F009Adjustment of Valve BoxesCW 3210-R7each</v>
      </c>
      <c r="L187" s="65" t="e">
        <f>MATCH(K187,'[1]Pay Items'!#REF!,0)</f>
        <v>#REF!</v>
      </c>
      <c r="M187" s="66" t="str">
        <f ca="1" t="shared" si="58"/>
        <v>F0</v>
      </c>
      <c r="N187" s="66" t="str">
        <f ca="1" t="shared" si="59"/>
        <v>C2</v>
      </c>
      <c r="O187" s="66" t="str">
        <f ca="1" t="shared" si="60"/>
        <v>C2</v>
      </c>
      <c r="P187" s="38">
        <f ca="1" t="shared" si="46"/>
      </c>
      <c r="Q187" s="39" t="str">
        <f t="shared" si="47"/>
        <v>F009Adjustment of Valve BoxesCW 3210-R7each</v>
      </c>
      <c r="R187" s="40">
        <f>MATCH(Q187,'[2]Pay Items'!$K$1:$K$505,0)</f>
        <v>453</v>
      </c>
      <c r="S187" s="41" t="str">
        <f ca="1" t="shared" si="48"/>
        <v>F0</v>
      </c>
      <c r="T187" s="41" t="str">
        <f ca="1" t="shared" si="49"/>
        <v>C2</v>
      </c>
      <c r="U187" s="41" t="str">
        <f ca="1" t="shared" si="50"/>
        <v>C2</v>
      </c>
    </row>
    <row r="188" spans="1:21" s="67" customFormat="1" ht="30" customHeight="1">
      <c r="A188" s="54" t="s">
        <v>88</v>
      </c>
      <c r="B188" s="55" t="s">
        <v>301</v>
      </c>
      <c r="C188" s="56" t="s">
        <v>109</v>
      </c>
      <c r="D188" s="57" t="s">
        <v>198</v>
      </c>
      <c r="E188" s="58" t="s">
        <v>38</v>
      </c>
      <c r="F188" s="94">
        <v>2</v>
      </c>
      <c r="G188" s="60"/>
      <c r="H188" s="61">
        <f t="shared" si="61"/>
        <v>0</v>
      </c>
      <c r="I188" s="62"/>
      <c r="J188" s="63">
        <f ca="1" t="shared" si="56"/>
      </c>
      <c r="K188" s="64" t="str">
        <f t="shared" si="57"/>
        <v>F010Valve Box ExtensionsCW 3210-R7each</v>
      </c>
      <c r="L188" s="65" t="e">
        <f>MATCH(K188,'[1]Pay Items'!#REF!,0)</f>
        <v>#REF!</v>
      </c>
      <c r="M188" s="66" t="str">
        <f ca="1" t="shared" si="58"/>
        <v>F0</v>
      </c>
      <c r="N188" s="66" t="str">
        <f ca="1" t="shared" si="59"/>
        <v>C2</v>
      </c>
      <c r="O188" s="66" t="str">
        <f ca="1" t="shared" si="60"/>
        <v>C2</v>
      </c>
      <c r="P188" s="38">
        <f ca="1" t="shared" si="46"/>
      </c>
      <c r="Q188" s="39" t="str">
        <f t="shared" si="47"/>
        <v>F010Valve Box ExtensionsCW 3210-R7each</v>
      </c>
      <c r="R188" s="40">
        <f>MATCH(Q188,'[2]Pay Items'!$K$1:$K$505,0)</f>
        <v>454</v>
      </c>
      <c r="S188" s="41" t="str">
        <f ca="1" t="shared" si="48"/>
        <v>F0</v>
      </c>
      <c r="T188" s="41" t="str">
        <f ca="1" t="shared" si="49"/>
        <v>C2</v>
      </c>
      <c r="U188" s="41" t="str">
        <f ca="1" t="shared" si="50"/>
        <v>C2</v>
      </c>
    </row>
    <row r="189" spans="1:21" s="69" customFormat="1" ht="30" customHeight="1">
      <c r="A189" s="54" t="s">
        <v>89</v>
      </c>
      <c r="B189" s="55" t="s">
        <v>302</v>
      </c>
      <c r="C189" s="56" t="s">
        <v>111</v>
      </c>
      <c r="D189" s="57" t="s">
        <v>198</v>
      </c>
      <c r="E189" s="58" t="s">
        <v>38</v>
      </c>
      <c r="F189" s="94">
        <v>2</v>
      </c>
      <c r="G189" s="60"/>
      <c r="H189" s="61">
        <f t="shared" si="61"/>
        <v>0</v>
      </c>
      <c r="I189" s="62"/>
      <c r="J189" s="63">
        <f ca="1" t="shared" si="56"/>
      </c>
      <c r="K189" s="64" t="str">
        <f t="shared" si="57"/>
        <v>F011Adjustment of Curb Stop BoxesCW 3210-R7each</v>
      </c>
      <c r="L189" s="65" t="e">
        <f>MATCH(K189,'[1]Pay Items'!#REF!,0)</f>
        <v>#REF!</v>
      </c>
      <c r="M189" s="66" t="str">
        <f ca="1" t="shared" si="58"/>
        <v>F0</v>
      </c>
      <c r="N189" s="66" t="str">
        <f ca="1" t="shared" si="59"/>
        <v>C2</v>
      </c>
      <c r="O189" s="66" t="str">
        <f ca="1" t="shared" si="60"/>
        <v>C2</v>
      </c>
      <c r="P189" s="38">
        <f ca="1" t="shared" si="46"/>
      </c>
      <c r="Q189" s="39" t="str">
        <f t="shared" si="47"/>
        <v>F011Adjustment of Curb Stop BoxesCW 3210-R7each</v>
      </c>
      <c r="R189" s="40">
        <f>MATCH(Q189,'[2]Pay Items'!$K$1:$K$505,0)</f>
        <v>455</v>
      </c>
      <c r="S189" s="41" t="str">
        <f ca="1" t="shared" si="48"/>
        <v>F0</v>
      </c>
      <c r="T189" s="41" t="str">
        <f ca="1" t="shared" si="49"/>
        <v>C2</v>
      </c>
      <c r="U189" s="41" t="str">
        <f ca="1" t="shared" si="50"/>
        <v>C2</v>
      </c>
    </row>
    <row r="190" spans="1:21" ht="36" customHeight="1">
      <c r="A190" s="47"/>
      <c r="B190" s="48"/>
      <c r="C190" s="76" t="s">
        <v>25</v>
      </c>
      <c r="D190" s="50"/>
      <c r="E190" s="77"/>
      <c r="F190" s="78"/>
      <c r="G190" s="47"/>
      <c r="H190" s="52"/>
      <c r="I190" s="53"/>
      <c r="J190" s="5"/>
      <c r="K190" s="5"/>
      <c r="L190" s="5"/>
      <c r="M190" s="5"/>
      <c r="N190" s="5"/>
      <c r="O190" s="5"/>
      <c r="P190" s="38" t="str">
        <f ca="1" t="shared" si="46"/>
        <v>LOCKED</v>
      </c>
      <c r="Q190" s="39" t="str">
        <f t="shared" si="47"/>
        <v>LANDSCAPING</v>
      </c>
      <c r="R190" s="40">
        <f>MATCH(Q190,'[2]Pay Items'!$K$1:$K$505,0)</f>
        <v>473</v>
      </c>
      <c r="S190" s="41" t="str">
        <f ca="1" t="shared" si="48"/>
        <v>F0</v>
      </c>
      <c r="T190" s="41" t="str">
        <f ca="1" t="shared" si="49"/>
        <v>C2</v>
      </c>
      <c r="U190" s="41" t="str">
        <f ca="1" t="shared" si="50"/>
        <v>C2</v>
      </c>
    </row>
    <row r="191" spans="1:21" s="67" customFormat="1" ht="30" customHeight="1">
      <c r="A191" s="79" t="s">
        <v>70</v>
      </c>
      <c r="B191" s="55" t="s">
        <v>381</v>
      </c>
      <c r="C191" s="56" t="s">
        <v>71</v>
      </c>
      <c r="D191" s="57" t="s">
        <v>204</v>
      </c>
      <c r="E191" s="58"/>
      <c r="F191" s="59"/>
      <c r="G191" s="70"/>
      <c r="H191" s="61"/>
      <c r="I191" s="62"/>
      <c r="J191" s="63" t="str">
        <f ca="1">IF(CELL("protect",$G191)=1,"LOCKED","")</f>
        <v>LOCKED</v>
      </c>
      <c r="K191" s="64" t="str">
        <f>CLEAN(CONCATENATE(TRIM($A191),TRIM($C191),TRIM($D191),TRIM($E191)))</f>
        <v>G001SoddingCW 3510-R9</v>
      </c>
      <c r="L191" s="65" t="e">
        <f>MATCH(K191,'[1]Pay Items'!#REF!,0)</f>
        <v>#REF!</v>
      </c>
      <c r="M191" s="66" t="str">
        <f ca="1">CELL("format",$F191)</f>
        <v>F0</v>
      </c>
      <c r="N191" s="66" t="str">
        <f ca="1">CELL("format",$G191)</f>
        <v>G</v>
      </c>
      <c r="O191" s="66" t="str">
        <f ca="1">CELL("format",$H191)</f>
        <v>C2</v>
      </c>
      <c r="P191" s="38" t="str">
        <f ca="1" t="shared" si="46"/>
        <v>LOCKED</v>
      </c>
      <c r="Q191" s="39" t="str">
        <f t="shared" si="47"/>
        <v>G001SoddingCW 3510-R9</v>
      </c>
      <c r="R191" s="40">
        <f>MATCH(Q191,'[2]Pay Items'!$K$1:$K$505,0)</f>
        <v>474</v>
      </c>
      <c r="S191" s="41" t="str">
        <f ca="1" t="shared" si="48"/>
        <v>F0</v>
      </c>
      <c r="T191" s="41" t="str">
        <f ca="1" t="shared" si="49"/>
        <v>G</v>
      </c>
      <c r="U191" s="41" t="str">
        <f ca="1" t="shared" si="50"/>
        <v>C2</v>
      </c>
    </row>
    <row r="192" spans="1:21" s="69" customFormat="1" ht="30" customHeight="1">
      <c r="A192" s="79" t="s">
        <v>205</v>
      </c>
      <c r="B192" s="71" t="s">
        <v>32</v>
      </c>
      <c r="C192" s="56" t="s">
        <v>206</v>
      </c>
      <c r="D192" s="57"/>
      <c r="E192" s="58" t="s">
        <v>31</v>
      </c>
      <c r="F192" s="59">
        <v>10</v>
      </c>
      <c r="G192" s="60"/>
      <c r="H192" s="61">
        <f>ROUND(G192*F192,2)</f>
        <v>0</v>
      </c>
      <c r="I192" s="108"/>
      <c r="J192" s="63">
        <f ca="1">IF(CELL("protect",$G192)=1,"LOCKED","")</f>
      </c>
      <c r="K192" s="64" t="str">
        <f>CLEAN(CONCATENATE(TRIM($A192),TRIM($C192),TRIM($D192),TRIM($E192)))</f>
        <v>G002width &lt; 600 mmm²</v>
      </c>
      <c r="L192" s="65" t="e">
        <f>MATCH(K192,'[1]Pay Items'!#REF!,0)</f>
        <v>#REF!</v>
      </c>
      <c r="M192" s="66" t="str">
        <f ca="1">CELL("format",$F192)</f>
        <v>F0</v>
      </c>
      <c r="N192" s="66" t="str">
        <f ca="1">CELL("format",$G192)</f>
        <v>C2</v>
      </c>
      <c r="O192" s="66" t="str">
        <f ca="1">CELL("format",$H192)</f>
        <v>C2</v>
      </c>
      <c r="P192" s="38">
        <f ca="1" t="shared" si="46"/>
      </c>
      <c r="Q192" s="39" t="str">
        <f t="shared" si="47"/>
        <v>G002width &lt; 600 mmm²</v>
      </c>
      <c r="R192" s="40">
        <f>MATCH(Q192,'[2]Pay Items'!$K$1:$K$505,0)</f>
        <v>475</v>
      </c>
      <c r="S192" s="41" t="str">
        <f ca="1" t="shared" si="48"/>
        <v>F0</v>
      </c>
      <c r="T192" s="41" t="str">
        <f ca="1" t="shared" si="49"/>
        <v>C2</v>
      </c>
      <c r="U192" s="41" t="str">
        <f ca="1" t="shared" si="50"/>
        <v>C2</v>
      </c>
    </row>
    <row r="193" spans="1:21" s="69" customFormat="1" ht="30" customHeight="1" thickBot="1">
      <c r="A193" s="79" t="s">
        <v>72</v>
      </c>
      <c r="B193" s="71" t="s">
        <v>39</v>
      </c>
      <c r="C193" s="56" t="s">
        <v>207</v>
      </c>
      <c r="D193" s="57"/>
      <c r="E193" s="58" t="s">
        <v>31</v>
      </c>
      <c r="F193" s="59">
        <v>90</v>
      </c>
      <c r="G193" s="60"/>
      <c r="H193" s="61">
        <f>ROUND(G193*F193,2)</f>
        <v>0</v>
      </c>
      <c r="I193" s="62"/>
      <c r="J193" s="63">
        <f ca="1">IF(CELL("protect",$G193)=1,"LOCKED","")</f>
      </c>
      <c r="K193" s="64" t="str">
        <f>CLEAN(CONCATENATE(TRIM($A193),TRIM($C193),TRIM($D193),TRIM($E193)))</f>
        <v>G003width &gt; or = 600 mmm²</v>
      </c>
      <c r="L193" s="65" t="e">
        <f>MATCH(K193,'[1]Pay Items'!#REF!,0)</f>
        <v>#REF!</v>
      </c>
      <c r="M193" s="66" t="str">
        <f ca="1">CELL("format",$F193)</f>
        <v>F0</v>
      </c>
      <c r="N193" s="66" t="str">
        <f ca="1">CELL("format",$G193)</f>
        <v>C2</v>
      </c>
      <c r="O193" s="66" t="str">
        <f ca="1">CELL("format",$H193)</f>
        <v>C2</v>
      </c>
      <c r="P193" s="38">
        <f ca="1" t="shared" si="46"/>
      </c>
      <c r="Q193" s="39" t="str">
        <f t="shared" si="47"/>
        <v>G003width &gt; or = 600 mmm²</v>
      </c>
      <c r="R193" s="40">
        <f>MATCH(Q193,'[2]Pay Items'!$K$1:$K$505,0)</f>
        <v>476</v>
      </c>
      <c r="S193" s="41" t="str">
        <f ca="1" t="shared" si="48"/>
        <v>F0</v>
      </c>
      <c r="T193" s="41" t="str">
        <f ca="1" t="shared" si="49"/>
        <v>C2</v>
      </c>
      <c r="U193" s="41" t="str">
        <f ca="1" t="shared" si="50"/>
        <v>C2</v>
      </c>
    </row>
    <row r="194" spans="1:21" s="69" customFormat="1" ht="36" customHeight="1" thickTop="1">
      <c r="A194" s="114"/>
      <c r="B194" s="115"/>
      <c r="C194" s="116" t="s">
        <v>257</v>
      </c>
      <c r="D194" s="117"/>
      <c r="E194" s="117"/>
      <c r="F194" s="59"/>
      <c r="G194" s="61"/>
      <c r="H194" s="61"/>
      <c r="I194" s="62"/>
      <c r="J194" s="63" t="str">
        <f ca="1">IF(CELL("protect",$G194)=1,"LOCKED","")</f>
        <v>LOCKED</v>
      </c>
      <c r="K194" s="64" t="str">
        <f>CLEAN(CONCATENATE(TRIM($A194),TRIM($C194),TRIM($D194),TRIM($E194)))</f>
        <v>MISCELLANEOUS</v>
      </c>
      <c r="L194" s="65" t="e">
        <f>MATCH(K194,'[1]Pay Items'!#REF!,0)</f>
        <v>#REF!</v>
      </c>
      <c r="M194" s="66" t="str">
        <f ca="1">CELL("format",$F194)</f>
        <v>F0</v>
      </c>
      <c r="N194" s="66" t="str">
        <f ca="1">CELL("format",$G194)</f>
        <v>C2</v>
      </c>
      <c r="O194" s="66" t="str">
        <f ca="1">CELL("format",$H194)</f>
        <v>C2</v>
      </c>
      <c r="P194" s="38" t="str">
        <f ca="1" t="shared" si="46"/>
        <v>LOCKED</v>
      </c>
      <c r="Q194" s="39" t="str">
        <f t="shared" si="47"/>
        <v>MISCELLANEOUS</v>
      </c>
      <c r="R194" s="40">
        <f>MATCH(Q194,'[2]Pay Items'!$K$1:$K$505,0)</f>
        <v>480</v>
      </c>
      <c r="S194" s="41" t="str">
        <f ca="1" t="shared" si="48"/>
        <v>F0</v>
      </c>
      <c r="T194" s="41" t="str">
        <f ca="1" t="shared" si="49"/>
        <v>C2</v>
      </c>
      <c r="U194" s="41" t="str">
        <f ca="1" t="shared" si="50"/>
        <v>C2</v>
      </c>
    </row>
    <row r="195" spans="1:21" s="67" customFormat="1" ht="30" customHeight="1" thickBot="1">
      <c r="A195" s="79"/>
      <c r="B195" s="118" t="s">
        <v>382</v>
      </c>
      <c r="C195" s="119" t="s">
        <v>432</v>
      </c>
      <c r="D195" s="120" t="s">
        <v>419</v>
      </c>
      <c r="E195" s="121" t="s">
        <v>31</v>
      </c>
      <c r="F195" s="122">
        <v>550</v>
      </c>
      <c r="G195" s="60"/>
      <c r="H195" s="123">
        <f>ROUND(G195*F195,2)</f>
        <v>0</v>
      </c>
      <c r="I195" s="124">
        <f>IF(F195&gt;0,ROUND(+G195+H195,2),"")</f>
        <v>0</v>
      </c>
      <c r="J195" s="125">
        <v>21.5</v>
      </c>
      <c r="K195" s="126">
        <f>IF(H195&gt;0,ROUND((ROUND(+H195,2)*ROUND(J195,2)),2),"")</f>
      </c>
      <c r="L195" s="126">
        <f>IF(I195&gt;0,ROUND((ROUND(+I195,2)*ROUND(J195,2)),2),"")</f>
      </c>
      <c r="M195" s="127">
        <f>IF(J195&gt;0,ROUND((ROUND(+J195,2)*ROUND(G195,2)),2),"")</f>
        <v>0</v>
      </c>
      <c r="N195" s="128">
        <f>IF($E195&gt;0,ROUND(+F195-I195,2),"")</f>
        <v>550</v>
      </c>
      <c r="O195" s="129">
        <f>IF($E195&gt;0,ROUND(+N195*$I195,2),"")</f>
        <v>0</v>
      </c>
      <c r="P195" s="38">
        <f ca="1" t="shared" si="46"/>
      </c>
      <c r="Q195" s="39" t="str">
        <f t="shared" si="47"/>
        <v>Supply and Installation of Pavement Repair FabricE11m²</v>
      </c>
      <c r="R195" s="40" t="e">
        <f>MATCH(Q195,'[2]Pay Items'!$K$1:$K$505,0)</f>
        <v>#N/A</v>
      </c>
      <c r="S195" s="41" t="str">
        <f ca="1" t="shared" si="48"/>
        <v>F0</v>
      </c>
      <c r="T195" s="41" t="str">
        <f ca="1" t="shared" si="49"/>
        <v>C2</v>
      </c>
      <c r="U195" s="41" t="str">
        <f ca="1" t="shared" si="50"/>
        <v>C2</v>
      </c>
    </row>
    <row r="196" spans="1:21" s="46" customFormat="1" ht="30" customHeight="1" thickBot="1" thickTop="1">
      <c r="A196" s="130"/>
      <c r="B196" s="110" t="str">
        <f>B138</f>
        <v>C</v>
      </c>
      <c r="C196" s="194" t="str">
        <f>C138</f>
        <v>Hull Avenue from St. Mary's Road to St. David Road - Rehabilitation</v>
      </c>
      <c r="D196" s="195"/>
      <c r="E196" s="195"/>
      <c r="F196" s="196"/>
      <c r="G196" s="130"/>
      <c r="H196" s="131">
        <f>SUM(H138:H195)</f>
        <v>0</v>
      </c>
      <c r="I196" s="112"/>
      <c r="J196" s="45"/>
      <c r="K196" s="45"/>
      <c r="L196" s="45"/>
      <c r="M196" s="45"/>
      <c r="N196" s="45"/>
      <c r="O196" s="45"/>
      <c r="P196" s="38" t="str">
        <f aca="true" ca="1" t="shared" si="62" ref="P196:P257">IF(CELL("protect",$G196)=1,"LOCKED","")</f>
        <v>LOCKED</v>
      </c>
      <c r="Q196" s="39" t="str">
        <f aca="true" t="shared" si="63" ref="Q196:Q257">CLEAN(CONCATENATE(TRIM($A196),TRIM($C196),TRIM($D196),TRIM($E196)))</f>
        <v>Hull Avenue from St. Mary's Road to St. David Road - Rehabilitation</v>
      </c>
      <c r="R196" s="40" t="e">
        <f>MATCH(Q196,'[2]Pay Items'!$K$1:$K$505,0)</f>
        <v>#N/A</v>
      </c>
      <c r="S196" s="41" t="str">
        <f aca="true" ca="1" t="shared" si="64" ref="S196:S257">CELL("format",$F196)</f>
        <v>G</v>
      </c>
      <c r="T196" s="41" t="str">
        <f aca="true" ca="1" t="shared" si="65" ref="T196:T257">CELL("format",$G196)</f>
        <v>C2</v>
      </c>
      <c r="U196" s="41" t="str">
        <f aca="true" ca="1" t="shared" si="66" ref="U196:U257">CELL("format",$H196)</f>
        <v>C2</v>
      </c>
    </row>
    <row r="197" spans="1:21" s="46" customFormat="1" ht="30" customHeight="1" thickTop="1">
      <c r="A197" s="42"/>
      <c r="B197" s="43" t="s">
        <v>15</v>
      </c>
      <c r="C197" s="199" t="s">
        <v>383</v>
      </c>
      <c r="D197" s="200"/>
      <c r="E197" s="200"/>
      <c r="F197" s="201"/>
      <c r="G197" s="42"/>
      <c r="H197" s="44"/>
      <c r="I197" s="112"/>
      <c r="J197" s="45"/>
      <c r="K197" s="45"/>
      <c r="L197" s="45"/>
      <c r="M197" s="45"/>
      <c r="N197" s="45"/>
      <c r="O197" s="45"/>
      <c r="P197" s="38" t="str">
        <f ca="1" t="shared" si="62"/>
        <v>LOCKED</v>
      </c>
      <c r="Q197" s="39" t="str">
        <f t="shared" si="63"/>
        <v>London Street from Munroe Avenue to Tudor Crescent - Rehabilitation</v>
      </c>
      <c r="R197" s="40" t="e">
        <f>MATCH(Q197,'[2]Pay Items'!$K$1:$K$505,0)</f>
        <v>#N/A</v>
      </c>
      <c r="S197" s="41" t="str">
        <f ca="1" t="shared" si="64"/>
        <v>G</v>
      </c>
      <c r="T197" s="41" t="str">
        <f ca="1" t="shared" si="65"/>
        <v>C2</v>
      </c>
      <c r="U197" s="41" t="str">
        <f ca="1" t="shared" si="66"/>
        <v>C2</v>
      </c>
    </row>
    <row r="198" spans="1:21" ht="36" customHeight="1">
      <c r="A198" s="47"/>
      <c r="B198" s="48"/>
      <c r="C198" s="49" t="s">
        <v>19</v>
      </c>
      <c r="D198" s="50"/>
      <c r="E198" s="51" t="s">
        <v>2</v>
      </c>
      <c r="F198" s="51" t="s">
        <v>2</v>
      </c>
      <c r="G198" s="47"/>
      <c r="H198" s="52"/>
      <c r="I198" s="53"/>
      <c r="J198" s="5"/>
      <c r="K198" s="5"/>
      <c r="L198" s="5"/>
      <c r="M198" s="5"/>
      <c r="N198" s="5"/>
      <c r="O198" s="5"/>
      <c r="P198" s="38" t="str">
        <f ca="1" t="shared" si="62"/>
        <v>LOCKED</v>
      </c>
      <c r="Q198" s="39" t="str">
        <f t="shared" si="63"/>
        <v>EARTH AND BASE WORKS</v>
      </c>
      <c r="R198" s="40">
        <f>MATCH(Q198,'[2]Pay Items'!$K$1:$K$505,0)</f>
        <v>3</v>
      </c>
      <c r="S198" s="41" t="str">
        <f ca="1" t="shared" si="64"/>
        <v>G</v>
      </c>
      <c r="T198" s="41" t="str">
        <f ca="1" t="shared" si="65"/>
        <v>C2</v>
      </c>
      <c r="U198" s="41" t="str">
        <f ca="1" t="shared" si="66"/>
        <v>C2</v>
      </c>
    </row>
    <row r="199" spans="1:21" s="69" customFormat="1" ht="30" customHeight="1">
      <c r="A199" s="54" t="s">
        <v>36</v>
      </c>
      <c r="B199" s="55" t="s">
        <v>303</v>
      </c>
      <c r="C199" s="56" t="s">
        <v>37</v>
      </c>
      <c r="D199" s="57" t="s">
        <v>211</v>
      </c>
      <c r="E199" s="58" t="s">
        <v>31</v>
      </c>
      <c r="F199" s="59">
        <v>120</v>
      </c>
      <c r="G199" s="60"/>
      <c r="H199" s="61">
        <f>ROUND(G199*F199,2)</f>
        <v>0</v>
      </c>
      <c r="I199" s="62" t="s">
        <v>129</v>
      </c>
      <c r="J199" s="63">
        <f ca="1">IF(CELL("protect",$G199)=1,"LOCKED","")</f>
      </c>
      <c r="K199" s="64" t="str">
        <f>CLEAN(CONCATENATE(TRIM($A199),TRIM($C199),TRIM($D199),TRIM($E199)))</f>
        <v>A012Grading of BoulevardsCW 3110-R15m²</v>
      </c>
      <c r="L199" s="65" t="e">
        <f>MATCH(K199,'[1]Pay Items'!#REF!,0)</f>
        <v>#REF!</v>
      </c>
      <c r="M199" s="66" t="str">
        <f ca="1">CELL("format",$F199)</f>
        <v>F0</v>
      </c>
      <c r="N199" s="66" t="str">
        <f ca="1">CELL("format",$G199)</f>
        <v>C2</v>
      </c>
      <c r="O199" s="66" t="str">
        <f ca="1">CELL("format",$H199)</f>
        <v>C2</v>
      </c>
      <c r="P199" s="38">
        <f ca="1" t="shared" si="62"/>
      </c>
      <c r="Q199" s="39" t="str">
        <f t="shared" si="63"/>
        <v>A012Grading of BoulevardsCW 3110-R15m²</v>
      </c>
      <c r="R199" s="40">
        <f>MATCH(Q199,'[2]Pay Items'!$K$1:$K$505,0)</f>
        <v>23</v>
      </c>
      <c r="S199" s="41" t="str">
        <f ca="1" t="shared" si="64"/>
        <v>F0</v>
      </c>
      <c r="T199" s="41" t="str">
        <f ca="1" t="shared" si="65"/>
        <v>C2</v>
      </c>
      <c r="U199" s="41" t="str">
        <f ca="1" t="shared" si="66"/>
        <v>C2</v>
      </c>
    </row>
    <row r="200" spans="1:21" ht="36" customHeight="1">
      <c r="A200" s="47"/>
      <c r="B200" s="48"/>
      <c r="C200" s="76" t="s">
        <v>20</v>
      </c>
      <c r="D200" s="50"/>
      <c r="E200" s="77"/>
      <c r="F200" s="78"/>
      <c r="G200" s="47"/>
      <c r="H200" s="52"/>
      <c r="I200" s="53"/>
      <c r="J200" s="5"/>
      <c r="K200" s="5"/>
      <c r="L200" s="5"/>
      <c r="M200" s="5"/>
      <c r="N200" s="5"/>
      <c r="O200" s="5"/>
      <c r="P200" s="38" t="str">
        <f ca="1" t="shared" si="62"/>
        <v>LOCKED</v>
      </c>
      <c r="Q200" s="39" t="str">
        <f t="shared" si="63"/>
        <v>ROADWORKS - RENEWALS</v>
      </c>
      <c r="R200" s="40" t="e">
        <f>MATCH(Q200,'[2]Pay Items'!$K$1:$K$505,0)</f>
        <v>#N/A</v>
      </c>
      <c r="S200" s="41" t="str">
        <f ca="1" t="shared" si="64"/>
        <v>F0</v>
      </c>
      <c r="T200" s="41" t="str">
        <f ca="1" t="shared" si="65"/>
        <v>C2</v>
      </c>
      <c r="U200" s="41" t="str">
        <f ca="1" t="shared" si="66"/>
        <v>C2</v>
      </c>
    </row>
    <row r="201" spans="1:21" s="69" customFormat="1" ht="30" customHeight="1">
      <c r="A201" s="79" t="s">
        <v>404</v>
      </c>
      <c r="B201" s="55" t="s">
        <v>304</v>
      </c>
      <c r="C201" s="56" t="s">
        <v>405</v>
      </c>
      <c r="D201" s="57" t="s">
        <v>212</v>
      </c>
      <c r="E201" s="58"/>
      <c r="F201" s="59"/>
      <c r="G201" s="70"/>
      <c r="H201" s="61"/>
      <c r="I201" s="62"/>
      <c r="J201" s="63" t="str">
        <f aca="true" ca="1" t="shared" si="67" ref="J201:J228">IF(CELL("protect",$G201)=1,"LOCKED","")</f>
        <v>LOCKED</v>
      </c>
      <c r="K201" s="64" t="str">
        <f aca="true" t="shared" si="68" ref="K201:K228">CLEAN(CONCATENATE(TRIM($A201),TRIM($C201),TRIM($D201),TRIM($E201)))</f>
        <v>B004Slab ReplacementCW 3230-R7</v>
      </c>
      <c r="L201" s="65" t="e">
        <f>MATCH(K201,'[1]Pay Items'!#REF!,0)</f>
        <v>#REF!</v>
      </c>
      <c r="M201" s="66" t="str">
        <f aca="true" ca="1" t="shared" si="69" ref="M201:M228">CELL("format",$F201)</f>
        <v>F0</v>
      </c>
      <c r="N201" s="66" t="str">
        <f aca="true" ca="1" t="shared" si="70" ref="N201:N228">CELL("format",$G201)</f>
        <v>G</v>
      </c>
      <c r="O201" s="66" t="str">
        <f aca="true" ca="1" t="shared" si="71" ref="O201:O228">CELL("format",$H201)</f>
        <v>C2</v>
      </c>
      <c r="P201" s="38" t="str">
        <f ca="1" t="shared" si="62"/>
        <v>LOCKED</v>
      </c>
      <c r="Q201" s="39" t="str">
        <f t="shared" si="63"/>
        <v>B004Slab ReplacementCW 3230-R7</v>
      </c>
      <c r="R201" s="40">
        <f>MATCH(Q201,'[2]Pay Items'!$K$1:$K$505,0)</f>
        <v>53</v>
      </c>
      <c r="S201" s="41" t="str">
        <f ca="1" t="shared" si="64"/>
        <v>F0</v>
      </c>
      <c r="T201" s="41" t="str">
        <f ca="1" t="shared" si="65"/>
        <v>G</v>
      </c>
      <c r="U201" s="41" t="str">
        <f ca="1" t="shared" si="66"/>
        <v>C2</v>
      </c>
    </row>
    <row r="202" spans="1:21" s="69" customFormat="1" ht="43.5" customHeight="1">
      <c r="A202" s="79" t="s">
        <v>406</v>
      </c>
      <c r="B202" s="71" t="s">
        <v>32</v>
      </c>
      <c r="C202" s="56" t="s">
        <v>407</v>
      </c>
      <c r="D202" s="57" t="s">
        <v>2</v>
      </c>
      <c r="E202" s="58" t="s">
        <v>31</v>
      </c>
      <c r="F202" s="59">
        <v>265</v>
      </c>
      <c r="G202" s="60"/>
      <c r="H202" s="61">
        <f>ROUND(G202*F202,2)</f>
        <v>0</v>
      </c>
      <c r="I202" s="62"/>
      <c r="J202" s="63">
        <f ca="1" t="shared" si="67"/>
      </c>
      <c r="K202" s="64" t="str">
        <f t="shared" si="68"/>
        <v>B014150 mm Concrete Pavement (Reinforced)m²</v>
      </c>
      <c r="L202" s="65" t="e">
        <f>MATCH(K202,'[1]Pay Items'!#REF!,0)</f>
        <v>#REF!</v>
      </c>
      <c r="M202" s="66" t="str">
        <f ca="1" t="shared" si="69"/>
        <v>F0</v>
      </c>
      <c r="N202" s="66" t="str">
        <f ca="1" t="shared" si="70"/>
        <v>C2</v>
      </c>
      <c r="O202" s="66" t="str">
        <f ca="1" t="shared" si="71"/>
        <v>C2</v>
      </c>
      <c r="P202" s="38">
        <f ca="1" t="shared" si="62"/>
      </c>
      <c r="Q202" s="39" t="str">
        <f t="shared" si="63"/>
        <v>B014150 mm Concrete Pavement (Reinforced)m²</v>
      </c>
      <c r="R202" s="40">
        <f>MATCH(Q202,'[2]Pay Items'!$K$1:$K$505,0)</f>
        <v>63</v>
      </c>
      <c r="S202" s="41" t="str">
        <f ca="1" t="shared" si="64"/>
        <v>F0</v>
      </c>
      <c r="T202" s="41" t="str">
        <f ca="1" t="shared" si="65"/>
        <v>C2</v>
      </c>
      <c r="U202" s="41" t="str">
        <f ca="1" t="shared" si="66"/>
        <v>C2</v>
      </c>
    </row>
    <row r="203" spans="1:21" s="69" customFormat="1" ht="30" customHeight="1">
      <c r="A203" s="79" t="s">
        <v>218</v>
      </c>
      <c r="B203" s="55" t="s">
        <v>255</v>
      </c>
      <c r="C203" s="56" t="s">
        <v>220</v>
      </c>
      <c r="D203" s="57" t="s">
        <v>212</v>
      </c>
      <c r="E203" s="58"/>
      <c r="F203" s="59"/>
      <c r="G203" s="47"/>
      <c r="H203" s="61"/>
      <c r="I203" s="62"/>
      <c r="J203" s="63" t="str">
        <f ca="1" t="shared" si="67"/>
        <v>LOCKED</v>
      </c>
      <c r="K203" s="64" t="str">
        <f t="shared" si="68"/>
        <v>B017Partial Slab PatchesCW 3230-R7</v>
      </c>
      <c r="L203" s="65" t="e">
        <f>MATCH(K203,'[1]Pay Items'!#REF!,0)</f>
        <v>#REF!</v>
      </c>
      <c r="M203" s="66" t="str">
        <f ca="1" t="shared" si="69"/>
        <v>F0</v>
      </c>
      <c r="N203" s="66" t="str">
        <f ca="1" t="shared" si="70"/>
        <v>C2</v>
      </c>
      <c r="O203" s="66" t="str">
        <f ca="1" t="shared" si="71"/>
        <v>C2</v>
      </c>
      <c r="P203" s="38" t="str">
        <f ca="1" t="shared" si="62"/>
        <v>LOCKED</v>
      </c>
      <c r="Q203" s="39" t="str">
        <f t="shared" si="63"/>
        <v>B017Partial Slab PatchesCW 3230-R7</v>
      </c>
      <c r="R203" s="40">
        <f>MATCH(Q203,'[2]Pay Items'!$K$1:$K$505,0)</f>
        <v>66</v>
      </c>
      <c r="S203" s="41" t="str">
        <f ca="1" t="shared" si="64"/>
        <v>F0</v>
      </c>
      <c r="T203" s="41" t="str">
        <f ca="1" t="shared" si="65"/>
        <v>C2</v>
      </c>
      <c r="U203" s="41" t="str">
        <f ca="1" t="shared" si="66"/>
        <v>C2</v>
      </c>
    </row>
    <row r="204" spans="1:21" s="69" customFormat="1" ht="43.5" customHeight="1">
      <c r="A204" s="79" t="s">
        <v>368</v>
      </c>
      <c r="B204" s="71" t="s">
        <v>32</v>
      </c>
      <c r="C204" s="56" t="s">
        <v>369</v>
      </c>
      <c r="D204" s="57" t="s">
        <v>2</v>
      </c>
      <c r="E204" s="58" t="s">
        <v>31</v>
      </c>
      <c r="F204" s="59">
        <v>40</v>
      </c>
      <c r="G204" s="60"/>
      <c r="H204" s="61">
        <f>ROUND(G204*F204,2)</f>
        <v>0</v>
      </c>
      <c r="I204" s="62"/>
      <c r="J204" s="63">
        <f ca="1" t="shared" si="67"/>
      </c>
      <c r="K204" s="64" t="str">
        <f t="shared" si="68"/>
        <v>B031150 mm Concrete Pavement (Type B)m²</v>
      </c>
      <c r="L204" s="65" t="e">
        <f>MATCH(K204,'[1]Pay Items'!#REF!,0)</f>
        <v>#REF!</v>
      </c>
      <c r="M204" s="66" t="str">
        <f ca="1" t="shared" si="69"/>
        <v>F0</v>
      </c>
      <c r="N204" s="66" t="str">
        <f ca="1" t="shared" si="70"/>
        <v>C2</v>
      </c>
      <c r="O204" s="66" t="str">
        <f ca="1" t="shared" si="71"/>
        <v>C2</v>
      </c>
      <c r="P204" s="38">
        <f ca="1" t="shared" si="62"/>
      </c>
      <c r="Q204" s="39" t="str">
        <f t="shared" si="63"/>
        <v>B031150 mm Concrete Pavement (Type B)m²</v>
      </c>
      <c r="R204" s="40">
        <f>MATCH(Q204,'[2]Pay Items'!$K$1:$K$505,0)</f>
        <v>80</v>
      </c>
      <c r="S204" s="41" t="str">
        <f ca="1" t="shared" si="64"/>
        <v>F0</v>
      </c>
      <c r="T204" s="41" t="str">
        <f ca="1" t="shared" si="65"/>
        <v>C2</v>
      </c>
      <c r="U204" s="41" t="str">
        <f ca="1" t="shared" si="66"/>
        <v>C2</v>
      </c>
    </row>
    <row r="205" spans="1:21" s="69" customFormat="1" ht="43.5" customHeight="1">
      <c r="A205" s="79" t="s">
        <v>372</v>
      </c>
      <c r="B205" s="71" t="s">
        <v>39</v>
      </c>
      <c r="C205" s="56" t="s">
        <v>373</v>
      </c>
      <c r="D205" s="57" t="s">
        <v>2</v>
      </c>
      <c r="E205" s="58" t="s">
        <v>31</v>
      </c>
      <c r="F205" s="59">
        <v>10</v>
      </c>
      <c r="G205" s="60"/>
      <c r="H205" s="61">
        <f>ROUND(G205*F205,2)</f>
        <v>0</v>
      </c>
      <c r="I205" s="62"/>
      <c r="J205" s="63">
        <f ca="1" t="shared" si="67"/>
      </c>
      <c r="K205" s="64" t="str">
        <f t="shared" si="68"/>
        <v>B032150 mm Concrete Pavement (Type C)m²</v>
      </c>
      <c r="L205" s="65" t="e">
        <f>MATCH(K205,'[1]Pay Items'!#REF!,0)</f>
        <v>#REF!</v>
      </c>
      <c r="M205" s="66" t="str">
        <f ca="1" t="shared" si="69"/>
        <v>F0</v>
      </c>
      <c r="N205" s="66" t="str">
        <f ca="1" t="shared" si="70"/>
        <v>C2</v>
      </c>
      <c r="O205" s="66" t="str">
        <f ca="1" t="shared" si="71"/>
        <v>C2</v>
      </c>
      <c r="P205" s="38">
        <f ca="1" t="shared" si="62"/>
      </c>
      <c r="Q205" s="39" t="str">
        <f t="shared" si="63"/>
        <v>B032150 mm Concrete Pavement (Type C)m²</v>
      </c>
      <c r="R205" s="40">
        <f>MATCH(Q205,'[2]Pay Items'!$K$1:$K$505,0)</f>
        <v>81</v>
      </c>
      <c r="S205" s="41" t="str">
        <f ca="1" t="shared" si="64"/>
        <v>F0</v>
      </c>
      <c r="T205" s="41" t="str">
        <f ca="1" t="shared" si="65"/>
        <v>C2</v>
      </c>
      <c r="U205" s="41" t="str">
        <f ca="1" t="shared" si="66"/>
        <v>C2</v>
      </c>
    </row>
    <row r="206" spans="1:21" s="69" customFormat="1" ht="43.5" customHeight="1">
      <c r="A206" s="79" t="s">
        <v>370</v>
      </c>
      <c r="B206" s="71" t="s">
        <v>242</v>
      </c>
      <c r="C206" s="56" t="s">
        <v>371</v>
      </c>
      <c r="D206" s="57" t="s">
        <v>2</v>
      </c>
      <c r="E206" s="58" t="s">
        <v>31</v>
      </c>
      <c r="F206" s="59">
        <v>25</v>
      </c>
      <c r="G206" s="60"/>
      <c r="H206" s="61">
        <f>ROUND(G206*F206,2)</f>
        <v>0</v>
      </c>
      <c r="I206" s="62"/>
      <c r="J206" s="63">
        <f ca="1" t="shared" si="67"/>
      </c>
      <c r="K206" s="64" t="str">
        <f t="shared" si="68"/>
        <v>B033150 mm Concrete Pavement (Type D)m²</v>
      </c>
      <c r="L206" s="65" t="e">
        <f>MATCH(K206,'[1]Pay Items'!#REF!,0)</f>
        <v>#REF!</v>
      </c>
      <c r="M206" s="66" t="str">
        <f ca="1" t="shared" si="69"/>
        <v>F0</v>
      </c>
      <c r="N206" s="66" t="str">
        <f ca="1" t="shared" si="70"/>
        <v>C2</v>
      </c>
      <c r="O206" s="66" t="str">
        <f ca="1" t="shared" si="71"/>
        <v>C2</v>
      </c>
      <c r="P206" s="38">
        <f ca="1" t="shared" si="62"/>
      </c>
      <c r="Q206" s="39" t="str">
        <f t="shared" si="63"/>
        <v>B033150 mm Concrete Pavement (Type D)m²</v>
      </c>
      <c r="R206" s="40">
        <f>MATCH(Q206,'[2]Pay Items'!$K$1:$K$505,0)</f>
        <v>82</v>
      </c>
      <c r="S206" s="41" t="str">
        <f ca="1" t="shared" si="64"/>
        <v>F0</v>
      </c>
      <c r="T206" s="41" t="str">
        <f ca="1" t="shared" si="65"/>
        <v>C2</v>
      </c>
      <c r="U206" s="41" t="str">
        <f ca="1" t="shared" si="66"/>
        <v>C2</v>
      </c>
    </row>
    <row r="207" spans="1:21" s="69" customFormat="1" ht="30" customHeight="1">
      <c r="A207" s="79" t="s">
        <v>40</v>
      </c>
      <c r="B207" s="55" t="s">
        <v>174</v>
      </c>
      <c r="C207" s="56" t="s">
        <v>41</v>
      </c>
      <c r="D207" s="57" t="s">
        <v>212</v>
      </c>
      <c r="E207" s="58"/>
      <c r="F207" s="59"/>
      <c r="G207" s="47"/>
      <c r="H207" s="61"/>
      <c r="I207" s="62"/>
      <c r="J207" s="63" t="str">
        <f ca="1" t="shared" si="67"/>
        <v>LOCKED</v>
      </c>
      <c r="K207" s="64" t="str">
        <f t="shared" si="68"/>
        <v>B094Drilled DowelsCW 3230-R7</v>
      </c>
      <c r="L207" s="65" t="e">
        <f>MATCH(K207,'[1]Pay Items'!#REF!,0)</f>
        <v>#REF!</v>
      </c>
      <c r="M207" s="66" t="str">
        <f ca="1" t="shared" si="69"/>
        <v>F0</v>
      </c>
      <c r="N207" s="66" t="str">
        <f ca="1" t="shared" si="70"/>
        <v>C2</v>
      </c>
      <c r="O207" s="66" t="str">
        <f ca="1" t="shared" si="71"/>
        <v>C2</v>
      </c>
      <c r="P207" s="38" t="str">
        <f ca="1" t="shared" si="62"/>
        <v>LOCKED</v>
      </c>
      <c r="Q207" s="39" t="str">
        <f t="shared" si="63"/>
        <v>B094Drilled DowelsCW 3230-R7</v>
      </c>
      <c r="R207" s="40">
        <f>MATCH(Q207,'[2]Pay Items'!$K$1:$K$505,0)</f>
        <v>145</v>
      </c>
      <c r="S207" s="41" t="str">
        <f ca="1" t="shared" si="64"/>
        <v>F0</v>
      </c>
      <c r="T207" s="41" t="str">
        <f ca="1" t="shared" si="65"/>
        <v>C2</v>
      </c>
      <c r="U207" s="41" t="str">
        <f ca="1" t="shared" si="66"/>
        <v>C2</v>
      </c>
    </row>
    <row r="208" spans="1:21" s="69" customFormat="1" ht="30" customHeight="1">
      <c r="A208" s="79" t="s">
        <v>42</v>
      </c>
      <c r="B208" s="71" t="s">
        <v>32</v>
      </c>
      <c r="C208" s="56" t="s">
        <v>43</v>
      </c>
      <c r="D208" s="57" t="s">
        <v>2</v>
      </c>
      <c r="E208" s="58" t="s">
        <v>38</v>
      </c>
      <c r="F208" s="59">
        <v>40</v>
      </c>
      <c r="G208" s="60"/>
      <c r="H208" s="61">
        <f>ROUND(G208*F208,2)</f>
        <v>0</v>
      </c>
      <c r="I208" s="62"/>
      <c r="J208" s="63">
        <f ca="1" t="shared" si="67"/>
      </c>
      <c r="K208" s="64" t="str">
        <f t="shared" si="68"/>
        <v>B09519.1 mm Diametereach</v>
      </c>
      <c r="L208" s="65" t="e">
        <f>MATCH(K208,'[1]Pay Items'!#REF!,0)</f>
        <v>#REF!</v>
      </c>
      <c r="M208" s="66" t="str">
        <f ca="1" t="shared" si="69"/>
        <v>F0</v>
      </c>
      <c r="N208" s="66" t="str">
        <f ca="1" t="shared" si="70"/>
        <v>C2</v>
      </c>
      <c r="O208" s="66" t="str">
        <f ca="1" t="shared" si="71"/>
        <v>C2</v>
      </c>
      <c r="P208" s="38">
        <f ca="1" t="shared" si="62"/>
      </c>
      <c r="Q208" s="39" t="str">
        <f t="shared" si="63"/>
        <v>B09519.1 mm Diametereach</v>
      </c>
      <c r="R208" s="40">
        <f>MATCH(Q208,'[2]Pay Items'!$K$1:$K$505,0)</f>
        <v>146</v>
      </c>
      <c r="S208" s="41" t="str">
        <f ca="1" t="shared" si="64"/>
        <v>F0</v>
      </c>
      <c r="T208" s="41" t="str">
        <f ca="1" t="shared" si="65"/>
        <v>C2</v>
      </c>
      <c r="U208" s="41" t="str">
        <f ca="1" t="shared" si="66"/>
        <v>C2</v>
      </c>
    </row>
    <row r="209" spans="1:21" s="69" customFormat="1" ht="30" customHeight="1">
      <c r="A209" s="79" t="s">
        <v>44</v>
      </c>
      <c r="B209" s="55" t="s">
        <v>305</v>
      </c>
      <c r="C209" s="56" t="s">
        <v>45</v>
      </c>
      <c r="D209" s="57" t="s">
        <v>212</v>
      </c>
      <c r="E209" s="58"/>
      <c r="F209" s="59"/>
      <c r="G209" s="70"/>
      <c r="H209" s="61"/>
      <c r="I209" s="62"/>
      <c r="J209" s="63" t="str">
        <f ca="1" t="shared" si="67"/>
        <v>LOCKED</v>
      </c>
      <c r="K209" s="64" t="str">
        <f t="shared" si="68"/>
        <v>B097Drilled Tie BarsCW 3230-R7</v>
      </c>
      <c r="L209" s="65" t="e">
        <f>MATCH(K209,'[1]Pay Items'!#REF!,0)</f>
        <v>#REF!</v>
      </c>
      <c r="M209" s="66" t="str">
        <f ca="1" t="shared" si="69"/>
        <v>F0</v>
      </c>
      <c r="N209" s="66" t="str">
        <f ca="1" t="shared" si="70"/>
        <v>G</v>
      </c>
      <c r="O209" s="66" t="str">
        <f ca="1" t="shared" si="71"/>
        <v>C2</v>
      </c>
      <c r="P209" s="38" t="str">
        <f ca="1" t="shared" si="62"/>
        <v>LOCKED</v>
      </c>
      <c r="Q209" s="39" t="str">
        <f t="shared" si="63"/>
        <v>B097Drilled Tie BarsCW 3230-R7</v>
      </c>
      <c r="R209" s="40">
        <f>MATCH(Q209,'[2]Pay Items'!$K$1:$K$505,0)</f>
        <v>148</v>
      </c>
      <c r="S209" s="41" t="str">
        <f ca="1" t="shared" si="64"/>
        <v>F0</v>
      </c>
      <c r="T209" s="41" t="str">
        <f ca="1" t="shared" si="65"/>
        <v>G</v>
      </c>
      <c r="U209" s="41" t="str">
        <f ca="1" t="shared" si="66"/>
        <v>C2</v>
      </c>
    </row>
    <row r="210" spans="1:21" s="69" customFormat="1" ht="30" customHeight="1">
      <c r="A210" s="79" t="s">
        <v>46</v>
      </c>
      <c r="B210" s="71" t="s">
        <v>32</v>
      </c>
      <c r="C210" s="56" t="s">
        <v>47</v>
      </c>
      <c r="D210" s="57" t="s">
        <v>2</v>
      </c>
      <c r="E210" s="58" t="s">
        <v>38</v>
      </c>
      <c r="F210" s="59">
        <v>175</v>
      </c>
      <c r="G210" s="60"/>
      <c r="H210" s="61">
        <f>ROUND(G210*F210,2)</f>
        <v>0</v>
      </c>
      <c r="I210" s="62"/>
      <c r="J210" s="63">
        <f ca="1" t="shared" si="67"/>
      </c>
      <c r="K210" s="64" t="str">
        <f t="shared" si="68"/>
        <v>B09820 M Deformed Tie Bareach</v>
      </c>
      <c r="L210" s="65" t="e">
        <f>MATCH(K210,'[1]Pay Items'!#REF!,0)</f>
        <v>#REF!</v>
      </c>
      <c r="M210" s="66" t="str">
        <f ca="1" t="shared" si="69"/>
        <v>F0</v>
      </c>
      <c r="N210" s="66" t="str">
        <f ca="1" t="shared" si="70"/>
        <v>C2</v>
      </c>
      <c r="O210" s="66" t="str">
        <f ca="1" t="shared" si="71"/>
        <v>C2</v>
      </c>
      <c r="P210" s="38">
        <f ca="1" t="shared" si="62"/>
      </c>
      <c r="Q210" s="39" t="str">
        <f t="shared" si="63"/>
        <v>B09820 M Deformed Tie Bareach</v>
      </c>
      <c r="R210" s="40">
        <f>MATCH(Q210,'[2]Pay Items'!$K$1:$K$505,0)</f>
        <v>149</v>
      </c>
      <c r="S210" s="41" t="str">
        <f ca="1" t="shared" si="64"/>
        <v>F0</v>
      </c>
      <c r="T210" s="41" t="str">
        <f ca="1" t="shared" si="65"/>
        <v>C2</v>
      </c>
      <c r="U210" s="41" t="str">
        <f ca="1" t="shared" si="66"/>
        <v>C2</v>
      </c>
    </row>
    <row r="211" spans="1:21" s="67" customFormat="1" ht="43.5" customHeight="1">
      <c r="A211" s="79" t="s">
        <v>137</v>
      </c>
      <c r="B211" s="55" t="s">
        <v>306</v>
      </c>
      <c r="C211" s="56" t="s">
        <v>48</v>
      </c>
      <c r="D211" s="57" t="s">
        <v>213</v>
      </c>
      <c r="E211" s="58"/>
      <c r="F211" s="59"/>
      <c r="G211" s="70"/>
      <c r="H211" s="61"/>
      <c r="I211" s="62"/>
      <c r="J211" s="63" t="str">
        <f ca="1" t="shared" si="67"/>
        <v>LOCKED</v>
      </c>
      <c r="K211" s="64" t="str">
        <f t="shared" si="68"/>
        <v>B114rlMiscellaneous Concrete Slab RenewalCW 3235-R9</v>
      </c>
      <c r="L211" s="65" t="e">
        <f>MATCH(K211,'[1]Pay Items'!#REF!,0)</f>
        <v>#REF!</v>
      </c>
      <c r="M211" s="66" t="str">
        <f ca="1" t="shared" si="69"/>
        <v>F0</v>
      </c>
      <c r="N211" s="66" t="str">
        <f ca="1" t="shared" si="70"/>
        <v>G</v>
      </c>
      <c r="O211" s="66" t="str">
        <f ca="1" t="shared" si="71"/>
        <v>C2</v>
      </c>
      <c r="P211" s="38" t="str">
        <f ca="1" t="shared" si="62"/>
        <v>LOCKED</v>
      </c>
      <c r="Q211" s="39" t="str">
        <f t="shared" si="63"/>
        <v>B114rlMiscellaneous Concrete Slab RenewalCW 3235-R9</v>
      </c>
      <c r="R211" s="40">
        <f>MATCH(Q211,'[2]Pay Items'!$K$1:$K$505,0)</f>
        <v>167</v>
      </c>
      <c r="S211" s="41" t="str">
        <f ca="1" t="shared" si="64"/>
        <v>F0</v>
      </c>
      <c r="T211" s="41" t="str">
        <f ca="1" t="shared" si="65"/>
        <v>G</v>
      </c>
      <c r="U211" s="41" t="str">
        <f ca="1" t="shared" si="66"/>
        <v>C2</v>
      </c>
    </row>
    <row r="212" spans="1:21" s="69" customFormat="1" ht="30" customHeight="1">
      <c r="A212" s="79" t="s">
        <v>138</v>
      </c>
      <c r="B212" s="71" t="s">
        <v>32</v>
      </c>
      <c r="C212" s="56" t="s">
        <v>136</v>
      </c>
      <c r="D212" s="57" t="s">
        <v>49</v>
      </c>
      <c r="E212" s="58"/>
      <c r="F212" s="59"/>
      <c r="G212" s="70"/>
      <c r="H212" s="61"/>
      <c r="I212" s="62"/>
      <c r="J212" s="63" t="str">
        <f ca="1" t="shared" si="67"/>
        <v>LOCKED</v>
      </c>
      <c r="K212" s="64" t="str">
        <f t="shared" si="68"/>
        <v>B118rl100 mm SidewalkSD-228A</v>
      </c>
      <c r="L212" s="65" t="e">
        <f>MATCH(K212,'[1]Pay Items'!#REF!,0)</f>
        <v>#REF!</v>
      </c>
      <c r="M212" s="66" t="str">
        <f ca="1" t="shared" si="69"/>
        <v>F0</v>
      </c>
      <c r="N212" s="66" t="str">
        <f ca="1" t="shared" si="70"/>
        <v>G</v>
      </c>
      <c r="O212" s="66" t="str">
        <f ca="1" t="shared" si="71"/>
        <v>C2</v>
      </c>
      <c r="P212" s="38" t="str">
        <f ca="1" t="shared" si="62"/>
        <v>LOCKED</v>
      </c>
      <c r="Q212" s="39" t="str">
        <f t="shared" si="63"/>
        <v>B118rl100 mm SidewalkSD-228A</v>
      </c>
      <c r="R212" s="40">
        <f>MATCH(Q212,'[2]Pay Items'!$K$1:$K$505,0)</f>
        <v>171</v>
      </c>
      <c r="S212" s="41" t="str">
        <f ca="1" t="shared" si="64"/>
        <v>F0</v>
      </c>
      <c r="T212" s="41" t="str">
        <f ca="1" t="shared" si="65"/>
        <v>G</v>
      </c>
      <c r="U212" s="41" t="str">
        <f ca="1" t="shared" si="66"/>
        <v>C2</v>
      </c>
    </row>
    <row r="213" spans="1:21" s="69" customFormat="1" ht="30" customHeight="1">
      <c r="A213" s="79" t="s">
        <v>139</v>
      </c>
      <c r="B213" s="80" t="s">
        <v>140</v>
      </c>
      <c r="C213" s="56" t="s">
        <v>141</v>
      </c>
      <c r="D213" s="57"/>
      <c r="E213" s="58" t="s">
        <v>31</v>
      </c>
      <c r="F213" s="59">
        <v>20</v>
      </c>
      <c r="G213" s="60"/>
      <c r="H213" s="61">
        <f>ROUND(G213*F213,2)</f>
        <v>0</v>
      </c>
      <c r="I213" s="81"/>
      <c r="J213" s="63">
        <f ca="1" t="shared" si="67"/>
      </c>
      <c r="K213" s="64" t="str">
        <f t="shared" si="68"/>
        <v>B119rlLess than 5 sq.m.m²</v>
      </c>
      <c r="L213" s="65" t="e">
        <f>MATCH(K213,'[1]Pay Items'!#REF!,0)</f>
        <v>#REF!</v>
      </c>
      <c r="M213" s="66" t="str">
        <f ca="1" t="shared" si="69"/>
        <v>F0</v>
      </c>
      <c r="N213" s="66" t="str">
        <f ca="1" t="shared" si="70"/>
        <v>C2</v>
      </c>
      <c r="O213" s="66" t="str">
        <f ca="1" t="shared" si="71"/>
        <v>C2</v>
      </c>
      <c r="P213" s="38">
        <f ca="1" t="shared" si="62"/>
      </c>
      <c r="Q213" s="39" t="str">
        <f t="shared" si="63"/>
        <v>B119rlLess than 5 sq.m.m²</v>
      </c>
      <c r="R213" s="40">
        <f>MATCH(Q213,'[2]Pay Items'!$K$1:$K$505,0)</f>
        <v>172</v>
      </c>
      <c r="S213" s="41" t="str">
        <f ca="1" t="shared" si="64"/>
        <v>F0</v>
      </c>
      <c r="T213" s="41" t="str">
        <f ca="1" t="shared" si="65"/>
        <v>C2</v>
      </c>
      <c r="U213" s="41" t="str">
        <f ca="1" t="shared" si="66"/>
        <v>C2</v>
      </c>
    </row>
    <row r="214" spans="1:21" s="69" customFormat="1" ht="30" customHeight="1">
      <c r="A214" s="79" t="s">
        <v>142</v>
      </c>
      <c r="B214" s="80" t="s">
        <v>143</v>
      </c>
      <c r="C214" s="56" t="s">
        <v>144</v>
      </c>
      <c r="D214" s="57"/>
      <c r="E214" s="58" t="s">
        <v>31</v>
      </c>
      <c r="F214" s="59">
        <v>360</v>
      </c>
      <c r="G214" s="60"/>
      <c r="H214" s="61">
        <f>ROUND(G214*F214,2)</f>
        <v>0</v>
      </c>
      <c r="I214" s="62"/>
      <c r="J214" s="63">
        <f ca="1" t="shared" si="67"/>
      </c>
      <c r="K214" s="64" t="str">
        <f t="shared" si="68"/>
        <v>B120rl5 sq.m. to 20 sq.m.m²</v>
      </c>
      <c r="L214" s="65" t="e">
        <f>MATCH(K214,'[1]Pay Items'!#REF!,0)</f>
        <v>#REF!</v>
      </c>
      <c r="M214" s="66" t="str">
        <f ca="1" t="shared" si="69"/>
        <v>F0</v>
      </c>
      <c r="N214" s="66" t="str">
        <f ca="1" t="shared" si="70"/>
        <v>C2</v>
      </c>
      <c r="O214" s="66" t="str">
        <f ca="1" t="shared" si="71"/>
        <v>C2</v>
      </c>
      <c r="P214" s="38">
        <f ca="1" t="shared" si="62"/>
      </c>
      <c r="Q214" s="39" t="str">
        <f t="shared" si="63"/>
        <v>B120rl5 sq.m. to 20 sq.m.m²</v>
      </c>
      <c r="R214" s="40">
        <f>MATCH(Q214,'[2]Pay Items'!$K$1:$K$505,0)</f>
        <v>173</v>
      </c>
      <c r="S214" s="41" t="str">
        <f ca="1" t="shared" si="64"/>
        <v>F0</v>
      </c>
      <c r="T214" s="41" t="str">
        <f ca="1" t="shared" si="65"/>
        <v>C2</v>
      </c>
      <c r="U214" s="41" t="str">
        <f ca="1" t="shared" si="66"/>
        <v>C2</v>
      </c>
    </row>
    <row r="215" spans="1:21" s="69" customFormat="1" ht="30" customHeight="1">
      <c r="A215" s="79" t="s">
        <v>150</v>
      </c>
      <c r="B215" s="55" t="s">
        <v>307</v>
      </c>
      <c r="C215" s="56" t="s">
        <v>51</v>
      </c>
      <c r="D215" s="57" t="s">
        <v>426</v>
      </c>
      <c r="E215" s="58"/>
      <c r="F215" s="59"/>
      <c r="G215" s="70"/>
      <c r="H215" s="61"/>
      <c r="I215" s="62"/>
      <c r="J215" s="63" t="str">
        <f ca="1" t="shared" si="67"/>
        <v>LOCKED</v>
      </c>
      <c r="K215" s="64" t="str">
        <f t="shared" si="68"/>
        <v>B154rlConcrete Curb RenewalCW 3240-R9</v>
      </c>
      <c r="L215" s="65" t="e">
        <f>MATCH(K215,'[1]Pay Items'!#REF!,0)</f>
        <v>#REF!</v>
      </c>
      <c r="M215" s="66" t="str">
        <f ca="1" t="shared" si="69"/>
        <v>F0</v>
      </c>
      <c r="N215" s="66" t="str">
        <f ca="1" t="shared" si="70"/>
        <v>G</v>
      </c>
      <c r="O215" s="66" t="str">
        <f ca="1" t="shared" si="71"/>
        <v>C2</v>
      </c>
      <c r="P215" s="38" t="str">
        <f ca="1" t="shared" si="62"/>
        <v>LOCKED</v>
      </c>
      <c r="Q215" s="39" t="str">
        <f t="shared" si="63"/>
        <v>B154rlConcrete Curb RenewalCW 3240-R9</v>
      </c>
      <c r="R215" s="40">
        <f>MATCH(Q215,'[2]Pay Items'!$K$1:$K$505,0)</f>
        <v>217</v>
      </c>
      <c r="S215" s="41" t="str">
        <f ca="1" t="shared" si="64"/>
        <v>F0</v>
      </c>
      <c r="T215" s="41" t="str">
        <f ca="1" t="shared" si="65"/>
        <v>G</v>
      </c>
      <c r="U215" s="41" t="str">
        <f ca="1" t="shared" si="66"/>
        <v>C2</v>
      </c>
    </row>
    <row r="216" spans="1:21" s="69" customFormat="1" ht="30" customHeight="1">
      <c r="A216" s="79" t="s">
        <v>227</v>
      </c>
      <c r="B216" s="71" t="s">
        <v>32</v>
      </c>
      <c r="C216" s="56" t="s">
        <v>427</v>
      </c>
      <c r="D216" s="57" t="s">
        <v>228</v>
      </c>
      <c r="E216" s="58"/>
      <c r="F216" s="59"/>
      <c r="G216" s="61"/>
      <c r="H216" s="61"/>
      <c r="I216" s="62" t="s">
        <v>151</v>
      </c>
      <c r="J216" s="63" t="str">
        <f ca="1" t="shared" si="67"/>
        <v>LOCKED</v>
      </c>
      <c r="K216" s="64" t="str">
        <f t="shared" si="68"/>
        <v>B159rlBarrier (150 mm reveal ht, Separate)SD-203A</v>
      </c>
      <c r="L216" s="65" t="e">
        <f>MATCH(K216,'[1]Pay Items'!#REF!,0)</f>
        <v>#REF!</v>
      </c>
      <c r="M216" s="66" t="str">
        <f ca="1" t="shared" si="69"/>
        <v>F0</v>
      </c>
      <c r="N216" s="66" t="str">
        <f ca="1" t="shared" si="70"/>
        <v>C2</v>
      </c>
      <c r="O216" s="66" t="str">
        <f ca="1" t="shared" si="71"/>
        <v>C2</v>
      </c>
      <c r="P216" s="38" t="str">
        <f ca="1" t="shared" si="62"/>
        <v>LOCKED</v>
      </c>
      <c r="Q216" s="39" t="str">
        <f t="shared" si="63"/>
        <v>B159rlBarrier (150 mm reveal ht, Separate)SD-203A</v>
      </c>
      <c r="R216" s="40" t="e">
        <f>MATCH(Q216,'[2]Pay Items'!$K$1:$K$505,0)</f>
        <v>#N/A</v>
      </c>
      <c r="S216" s="41" t="str">
        <f ca="1" t="shared" si="64"/>
        <v>F0</v>
      </c>
      <c r="T216" s="41" t="str">
        <f ca="1" t="shared" si="65"/>
        <v>C2</v>
      </c>
      <c r="U216" s="41" t="str">
        <f ca="1" t="shared" si="66"/>
        <v>C2</v>
      </c>
    </row>
    <row r="217" spans="1:21" s="69" customFormat="1" ht="30" customHeight="1">
      <c r="A217" s="79" t="s">
        <v>229</v>
      </c>
      <c r="B217" s="80" t="s">
        <v>140</v>
      </c>
      <c r="C217" s="56" t="s">
        <v>152</v>
      </c>
      <c r="D217" s="57"/>
      <c r="E217" s="58" t="s">
        <v>50</v>
      </c>
      <c r="F217" s="59">
        <v>8</v>
      </c>
      <c r="G217" s="60"/>
      <c r="H217" s="61">
        <f>ROUND(G217*F217,2)</f>
        <v>0</v>
      </c>
      <c r="I217" s="81"/>
      <c r="J217" s="63">
        <f ca="1" t="shared" si="67"/>
      </c>
      <c r="K217" s="64" t="str">
        <f t="shared" si="68"/>
        <v>B160rlLess than 3 mm</v>
      </c>
      <c r="L217" s="65" t="e">
        <f>MATCH(K217,'[1]Pay Items'!#REF!,0)</f>
        <v>#REF!</v>
      </c>
      <c r="M217" s="66" t="str">
        <f ca="1" t="shared" si="69"/>
        <v>F0</v>
      </c>
      <c r="N217" s="66" t="str">
        <f ca="1" t="shared" si="70"/>
        <v>C2</v>
      </c>
      <c r="O217" s="66" t="str">
        <f ca="1" t="shared" si="71"/>
        <v>C2</v>
      </c>
      <c r="P217" s="38">
        <f ca="1" t="shared" si="62"/>
      </c>
      <c r="Q217" s="39" t="str">
        <f t="shared" si="63"/>
        <v>B160rlLess than 3 mm</v>
      </c>
      <c r="R217" s="40">
        <f>MATCH(Q217,'[2]Pay Items'!$K$1:$K$505,0)</f>
        <v>223</v>
      </c>
      <c r="S217" s="41" t="str">
        <f ca="1" t="shared" si="64"/>
        <v>F0</v>
      </c>
      <c r="T217" s="41" t="str">
        <f ca="1" t="shared" si="65"/>
        <v>C2</v>
      </c>
      <c r="U217" s="41" t="str">
        <f ca="1" t="shared" si="66"/>
        <v>C2</v>
      </c>
    </row>
    <row r="218" spans="1:21" s="69" customFormat="1" ht="30" customHeight="1">
      <c r="A218" s="79" t="s">
        <v>230</v>
      </c>
      <c r="B218" s="80" t="s">
        <v>143</v>
      </c>
      <c r="C218" s="56" t="s">
        <v>153</v>
      </c>
      <c r="D218" s="57"/>
      <c r="E218" s="58" t="s">
        <v>50</v>
      </c>
      <c r="F218" s="59">
        <v>58</v>
      </c>
      <c r="G218" s="60"/>
      <c r="H218" s="61">
        <f>ROUND(G218*F218,2)</f>
        <v>0</v>
      </c>
      <c r="I218" s="62"/>
      <c r="J218" s="63">
        <f ca="1" t="shared" si="67"/>
      </c>
      <c r="K218" s="64" t="str">
        <f t="shared" si="68"/>
        <v>B161rl3 m to 30 mm</v>
      </c>
      <c r="L218" s="65" t="e">
        <f>MATCH(K218,'[1]Pay Items'!#REF!,0)</f>
        <v>#REF!</v>
      </c>
      <c r="M218" s="66" t="str">
        <f ca="1" t="shared" si="69"/>
        <v>F0</v>
      </c>
      <c r="N218" s="66" t="str">
        <f ca="1" t="shared" si="70"/>
        <v>C2</v>
      </c>
      <c r="O218" s="66" t="str">
        <f ca="1" t="shared" si="71"/>
        <v>C2</v>
      </c>
      <c r="P218" s="38">
        <f ca="1" t="shared" si="62"/>
      </c>
      <c r="Q218" s="39" t="str">
        <f t="shared" si="63"/>
        <v>B161rl3 m to 30 mm</v>
      </c>
      <c r="R218" s="40">
        <f>MATCH(Q218,'[2]Pay Items'!$K$1:$K$505,0)</f>
        <v>224</v>
      </c>
      <c r="S218" s="41" t="str">
        <f ca="1" t="shared" si="64"/>
        <v>F0</v>
      </c>
      <c r="T218" s="41" t="str">
        <f ca="1" t="shared" si="65"/>
        <v>C2</v>
      </c>
      <c r="U218" s="41" t="str">
        <f ca="1" t="shared" si="66"/>
        <v>C2</v>
      </c>
    </row>
    <row r="219" spans="1:21" s="69" customFormat="1" ht="30" customHeight="1">
      <c r="A219" s="79" t="s">
        <v>231</v>
      </c>
      <c r="B219" s="71" t="s">
        <v>39</v>
      </c>
      <c r="C219" s="56" t="s">
        <v>429</v>
      </c>
      <c r="D219" s="57" t="s">
        <v>154</v>
      </c>
      <c r="E219" s="58" t="s">
        <v>50</v>
      </c>
      <c r="F219" s="59">
        <v>10</v>
      </c>
      <c r="G219" s="60"/>
      <c r="H219" s="61">
        <f>ROUND(G219*F219,2)</f>
        <v>0</v>
      </c>
      <c r="I219" s="62" t="s">
        <v>232</v>
      </c>
      <c r="J219" s="63">
        <f ca="1" t="shared" si="67"/>
      </c>
      <c r="K219" s="64" t="str">
        <f t="shared" si="68"/>
        <v>B167rlModified Barrier (150 mm reveal ht, Dowelled)SD-203Bm</v>
      </c>
      <c r="L219" s="65" t="e">
        <f>MATCH(K219,'[1]Pay Items'!#REF!,0)</f>
        <v>#REF!</v>
      </c>
      <c r="M219" s="66" t="str">
        <f ca="1" t="shared" si="69"/>
        <v>F0</v>
      </c>
      <c r="N219" s="66" t="str">
        <f ca="1" t="shared" si="70"/>
        <v>C2</v>
      </c>
      <c r="O219" s="66" t="str">
        <f ca="1" t="shared" si="71"/>
        <v>C2</v>
      </c>
      <c r="P219" s="38">
        <f ca="1" t="shared" si="62"/>
      </c>
      <c r="Q219" s="39" t="str">
        <f t="shared" si="63"/>
        <v>B167rlModified Barrier (150 mm reveal ht, Dowelled)SD-203Bm</v>
      </c>
      <c r="R219" s="40" t="e">
        <f>MATCH(Q219,'[2]Pay Items'!$K$1:$K$505,0)</f>
        <v>#N/A</v>
      </c>
      <c r="S219" s="41" t="str">
        <f ca="1" t="shared" si="64"/>
        <v>F0</v>
      </c>
      <c r="T219" s="41" t="str">
        <f ca="1" t="shared" si="65"/>
        <v>C2</v>
      </c>
      <c r="U219" s="41" t="str">
        <f ca="1" t="shared" si="66"/>
        <v>C2</v>
      </c>
    </row>
    <row r="220" spans="1:21" s="69" customFormat="1" ht="30" customHeight="1">
      <c r="A220" s="79" t="s">
        <v>233</v>
      </c>
      <c r="B220" s="71" t="s">
        <v>242</v>
      </c>
      <c r="C220" s="56" t="s">
        <v>430</v>
      </c>
      <c r="D220" s="57" t="s">
        <v>155</v>
      </c>
      <c r="E220" s="58" t="s">
        <v>50</v>
      </c>
      <c r="F220" s="59">
        <v>35</v>
      </c>
      <c r="G220" s="60"/>
      <c r="H220" s="61">
        <f>ROUND(G220*F220,2)</f>
        <v>0</v>
      </c>
      <c r="I220" s="62"/>
      <c r="J220" s="63">
        <f ca="1" t="shared" si="67"/>
      </c>
      <c r="K220" s="64" t="str">
        <f t="shared" si="68"/>
        <v>B182rlLip Curb (40 mm reveal ht, Integral)SD-202Bm</v>
      </c>
      <c r="L220" s="65" t="e">
        <f>MATCH(K220,'[1]Pay Items'!#REF!,0)</f>
        <v>#REF!</v>
      </c>
      <c r="M220" s="66" t="str">
        <f ca="1" t="shared" si="69"/>
        <v>F0</v>
      </c>
      <c r="N220" s="66" t="str">
        <f ca="1" t="shared" si="70"/>
        <v>C2</v>
      </c>
      <c r="O220" s="66" t="str">
        <f ca="1" t="shared" si="71"/>
        <v>C2</v>
      </c>
      <c r="P220" s="38">
        <f ca="1" t="shared" si="62"/>
      </c>
      <c r="Q220" s="39" t="str">
        <f t="shared" si="63"/>
        <v>B182rlLip Curb (40 mm reveal ht, Integral)SD-202Bm</v>
      </c>
      <c r="R220" s="40">
        <f>MATCH(Q220,'[2]Pay Items'!$K$1:$K$505,0)</f>
        <v>245</v>
      </c>
      <c r="S220" s="41" t="str">
        <f ca="1" t="shared" si="64"/>
        <v>F0</v>
      </c>
      <c r="T220" s="41" t="str">
        <f ca="1" t="shared" si="65"/>
        <v>C2</v>
      </c>
      <c r="U220" s="41" t="str">
        <f ca="1" t="shared" si="66"/>
        <v>C2</v>
      </c>
    </row>
    <row r="221" spans="1:21" s="69" customFormat="1" ht="30" customHeight="1">
      <c r="A221" s="168" t="s">
        <v>442</v>
      </c>
      <c r="B221" s="177" t="s">
        <v>69</v>
      </c>
      <c r="C221" s="170" t="s">
        <v>443</v>
      </c>
      <c r="D221" s="171" t="s">
        <v>156</v>
      </c>
      <c r="E221" s="172" t="s">
        <v>50</v>
      </c>
      <c r="F221" s="173">
        <v>35</v>
      </c>
      <c r="G221" s="178"/>
      <c r="H221" s="175">
        <f>ROUND(G221*F221,2)</f>
        <v>0</v>
      </c>
      <c r="I221" s="176"/>
      <c r="J221" s="63">
        <f ca="1" t="shared" si="67"/>
      </c>
      <c r="K221" s="64" t="str">
        <f t="shared" si="68"/>
        <v>B214rlCurb Ramp (10-15 mm reveal ht, Monolithic)SD-229C,Dm</v>
      </c>
      <c r="L221" s="65" t="e">
        <f>MATCH(K221,'[1]Pay Items'!#REF!,0)</f>
        <v>#REF!</v>
      </c>
      <c r="M221" s="66" t="str">
        <f ca="1" t="shared" si="69"/>
        <v>F0</v>
      </c>
      <c r="N221" s="66" t="str">
        <f ca="1" t="shared" si="70"/>
        <v>C2</v>
      </c>
      <c r="O221" s="66" t="str">
        <f ca="1" t="shared" si="71"/>
        <v>C2</v>
      </c>
      <c r="P221" s="38">
        <f ca="1" t="shared" si="62"/>
      </c>
      <c r="Q221" s="39" t="str">
        <f t="shared" si="63"/>
        <v>B214rlCurb Ramp (10-15 mm reveal ht, Monolithic)SD-229C,Dm</v>
      </c>
      <c r="R221" s="40">
        <f>MATCH(Q221,'[2]Pay Items'!$K$1:$K$505,0)</f>
        <v>248</v>
      </c>
      <c r="S221" s="41" t="str">
        <f ca="1" t="shared" si="64"/>
        <v>F0</v>
      </c>
      <c r="T221" s="41" t="str">
        <f ca="1" t="shared" si="65"/>
        <v>C2</v>
      </c>
      <c r="U221" s="41" t="str">
        <f ca="1" t="shared" si="66"/>
        <v>C2</v>
      </c>
    </row>
    <row r="222" spans="1:21" s="69" customFormat="1" ht="43.5" customHeight="1">
      <c r="A222" s="79" t="s">
        <v>54</v>
      </c>
      <c r="B222" s="55" t="s">
        <v>308</v>
      </c>
      <c r="C222" s="56" t="s">
        <v>55</v>
      </c>
      <c r="D222" s="57" t="s">
        <v>214</v>
      </c>
      <c r="E222" s="90"/>
      <c r="F222" s="59"/>
      <c r="G222" s="70"/>
      <c r="H222" s="61"/>
      <c r="I222" s="62"/>
      <c r="J222" s="63" t="str">
        <f ca="1" t="shared" si="67"/>
        <v>LOCKED</v>
      </c>
      <c r="K222" s="64" t="str">
        <f t="shared" si="68"/>
        <v>B190Construction of Asphaltic Concrete OverlayCW 3410-R9</v>
      </c>
      <c r="L222" s="65" t="e">
        <f>MATCH(K222,'[1]Pay Items'!#REF!,0)</f>
        <v>#REF!</v>
      </c>
      <c r="M222" s="66" t="str">
        <f ca="1" t="shared" si="69"/>
        <v>F0</v>
      </c>
      <c r="N222" s="66" t="str">
        <f ca="1" t="shared" si="70"/>
        <v>G</v>
      </c>
      <c r="O222" s="66" t="str">
        <f ca="1" t="shared" si="71"/>
        <v>C2</v>
      </c>
      <c r="P222" s="38" t="str">
        <f ca="1" t="shared" si="62"/>
        <v>LOCKED</v>
      </c>
      <c r="Q222" s="39" t="str">
        <f t="shared" si="63"/>
        <v>B190Construction of Asphaltic Concrete OverlayCW 3410-R9</v>
      </c>
      <c r="R222" s="40">
        <f>MATCH(Q222,'[2]Pay Items'!$K$1:$K$505,0)</f>
        <v>258</v>
      </c>
      <c r="S222" s="41" t="str">
        <f ca="1" t="shared" si="64"/>
        <v>F0</v>
      </c>
      <c r="T222" s="41" t="str">
        <f ca="1" t="shared" si="65"/>
        <v>G</v>
      </c>
      <c r="U222" s="41" t="str">
        <f ca="1" t="shared" si="66"/>
        <v>C2</v>
      </c>
    </row>
    <row r="223" spans="1:21" s="69" customFormat="1" ht="30" customHeight="1">
      <c r="A223" s="79" t="s">
        <v>56</v>
      </c>
      <c r="B223" s="71" t="s">
        <v>32</v>
      </c>
      <c r="C223" s="56" t="s">
        <v>57</v>
      </c>
      <c r="D223" s="57"/>
      <c r="E223" s="58"/>
      <c r="F223" s="59"/>
      <c r="G223" s="70"/>
      <c r="H223" s="61"/>
      <c r="I223" s="62"/>
      <c r="J223" s="63" t="str">
        <f ca="1" t="shared" si="67"/>
        <v>LOCKED</v>
      </c>
      <c r="K223" s="64" t="str">
        <f t="shared" si="68"/>
        <v>B191Main Line Paving</v>
      </c>
      <c r="L223" s="65" t="e">
        <f>MATCH(K223,'[1]Pay Items'!#REF!,0)</f>
        <v>#REF!</v>
      </c>
      <c r="M223" s="66" t="str">
        <f ca="1" t="shared" si="69"/>
        <v>F0</v>
      </c>
      <c r="N223" s="66" t="str">
        <f ca="1" t="shared" si="70"/>
        <v>G</v>
      </c>
      <c r="O223" s="66" t="str">
        <f ca="1" t="shared" si="71"/>
        <v>C2</v>
      </c>
      <c r="P223" s="38" t="str">
        <f ca="1" t="shared" si="62"/>
        <v>LOCKED</v>
      </c>
      <c r="Q223" s="39" t="str">
        <f t="shared" si="63"/>
        <v>B191Main Line Paving</v>
      </c>
      <c r="R223" s="40">
        <f>MATCH(Q223,'[2]Pay Items'!$K$1:$K$505,0)</f>
        <v>259</v>
      </c>
      <c r="S223" s="41" t="str">
        <f ca="1" t="shared" si="64"/>
        <v>F0</v>
      </c>
      <c r="T223" s="41" t="str">
        <f ca="1" t="shared" si="65"/>
        <v>G</v>
      </c>
      <c r="U223" s="41" t="str">
        <f ca="1" t="shared" si="66"/>
        <v>C2</v>
      </c>
    </row>
    <row r="224" spans="1:21" s="69" customFormat="1" ht="30" customHeight="1">
      <c r="A224" s="79" t="s">
        <v>58</v>
      </c>
      <c r="B224" s="80" t="s">
        <v>140</v>
      </c>
      <c r="C224" s="56" t="s">
        <v>159</v>
      </c>
      <c r="D224" s="57"/>
      <c r="E224" s="58" t="s">
        <v>33</v>
      </c>
      <c r="F224" s="59">
        <v>375</v>
      </c>
      <c r="G224" s="60"/>
      <c r="H224" s="61">
        <f>ROUND(G224*F224,2)</f>
        <v>0</v>
      </c>
      <c r="I224" s="62"/>
      <c r="J224" s="63">
        <f ca="1" t="shared" si="67"/>
      </c>
      <c r="K224" s="64" t="str">
        <f t="shared" si="68"/>
        <v>B193Type IAtonne</v>
      </c>
      <c r="L224" s="65" t="e">
        <f>MATCH(K224,'[1]Pay Items'!#REF!,0)</f>
        <v>#REF!</v>
      </c>
      <c r="M224" s="66" t="str">
        <f ca="1" t="shared" si="69"/>
        <v>F0</v>
      </c>
      <c r="N224" s="66" t="str">
        <f ca="1" t="shared" si="70"/>
        <v>C2</v>
      </c>
      <c r="O224" s="66" t="str">
        <f ca="1" t="shared" si="71"/>
        <v>C2</v>
      </c>
      <c r="P224" s="38">
        <f ca="1" t="shared" si="62"/>
      </c>
      <c r="Q224" s="39" t="str">
        <f t="shared" si="63"/>
        <v>B193Type IAtonne</v>
      </c>
      <c r="R224" s="40">
        <f>MATCH(Q224,'[2]Pay Items'!$K$1:$K$505,0)</f>
        <v>260</v>
      </c>
      <c r="S224" s="41" t="str">
        <f ca="1" t="shared" si="64"/>
        <v>F0</v>
      </c>
      <c r="T224" s="41" t="str">
        <f ca="1" t="shared" si="65"/>
        <v>C2</v>
      </c>
      <c r="U224" s="41" t="str">
        <f ca="1" t="shared" si="66"/>
        <v>C2</v>
      </c>
    </row>
    <row r="225" spans="1:21" s="69" customFormat="1" ht="30" customHeight="1">
      <c r="A225" s="79" t="s">
        <v>82</v>
      </c>
      <c r="B225" s="71" t="s">
        <v>39</v>
      </c>
      <c r="C225" s="56" t="s">
        <v>83</v>
      </c>
      <c r="D225" s="57"/>
      <c r="E225" s="58"/>
      <c r="F225" s="59"/>
      <c r="G225" s="70"/>
      <c r="H225" s="61"/>
      <c r="I225" s="62"/>
      <c r="J225" s="63" t="str">
        <f ca="1" t="shared" si="67"/>
        <v>LOCKED</v>
      </c>
      <c r="K225" s="64" t="str">
        <f t="shared" si="68"/>
        <v>B194Tie-ins and Approaches</v>
      </c>
      <c r="L225" s="65" t="e">
        <f>MATCH(K225,'[1]Pay Items'!#REF!,0)</f>
        <v>#REF!</v>
      </c>
      <c r="M225" s="66" t="str">
        <f ca="1" t="shared" si="69"/>
        <v>F0</v>
      </c>
      <c r="N225" s="66" t="str">
        <f ca="1" t="shared" si="70"/>
        <v>G</v>
      </c>
      <c r="O225" s="66" t="str">
        <f ca="1" t="shared" si="71"/>
        <v>C2</v>
      </c>
      <c r="P225" s="38" t="str">
        <f ca="1" t="shared" si="62"/>
        <v>LOCKED</v>
      </c>
      <c r="Q225" s="39" t="str">
        <f t="shared" si="63"/>
        <v>B194Tie-ins and Approaches</v>
      </c>
      <c r="R225" s="40">
        <f>MATCH(Q225,'[2]Pay Items'!$K$1:$K$505,0)</f>
        <v>262</v>
      </c>
      <c r="S225" s="41" t="str">
        <f ca="1" t="shared" si="64"/>
        <v>F0</v>
      </c>
      <c r="T225" s="41" t="str">
        <f ca="1" t="shared" si="65"/>
        <v>G</v>
      </c>
      <c r="U225" s="41" t="str">
        <f ca="1" t="shared" si="66"/>
        <v>C2</v>
      </c>
    </row>
    <row r="226" spans="1:21" s="69" customFormat="1" ht="30" customHeight="1">
      <c r="A226" s="79" t="s">
        <v>84</v>
      </c>
      <c r="B226" s="80" t="s">
        <v>140</v>
      </c>
      <c r="C226" s="56" t="s">
        <v>159</v>
      </c>
      <c r="D226" s="57"/>
      <c r="E226" s="58" t="s">
        <v>33</v>
      </c>
      <c r="F226" s="59">
        <v>45</v>
      </c>
      <c r="G226" s="60"/>
      <c r="H226" s="61">
        <f>ROUND(G226*F226,2)</f>
        <v>0</v>
      </c>
      <c r="I226" s="62"/>
      <c r="J226" s="63">
        <f ca="1" t="shared" si="67"/>
      </c>
      <c r="K226" s="64" t="str">
        <f t="shared" si="68"/>
        <v>B195Type IAtonne</v>
      </c>
      <c r="L226" s="65" t="e">
        <f>MATCH(K226,'[1]Pay Items'!#REF!,0)</f>
        <v>#REF!</v>
      </c>
      <c r="M226" s="66" t="str">
        <f ca="1" t="shared" si="69"/>
        <v>F0</v>
      </c>
      <c r="N226" s="66" t="str">
        <f ca="1" t="shared" si="70"/>
        <v>C2</v>
      </c>
      <c r="O226" s="66" t="str">
        <f ca="1" t="shared" si="71"/>
        <v>C2</v>
      </c>
      <c r="P226" s="38">
        <f ca="1" t="shared" si="62"/>
      </c>
      <c r="Q226" s="39" t="str">
        <f t="shared" si="63"/>
        <v>B195Type IAtonne</v>
      </c>
      <c r="R226" s="40">
        <f>MATCH(Q226,'[2]Pay Items'!$K$1:$K$505,0)</f>
        <v>263</v>
      </c>
      <c r="S226" s="41" t="str">
        <f ca="1" t="shared" si="64"/>
        <v>F0</v>
      </c>
      <c r="T226" s="41" t="str">
        <f ca="1" t="shared" si="65"/>
        <v>C2</v>
      </c>
      <c r="U226" s="41" t="str">
        <f ca="1" t="shared" si="66"/>
        <v>C2</v>
      </c>
    </row>
    <row r="227" spans="1:21" s="91" customFormat="1" ht="30" customHeight="1">
      <c r="A227" s="79" t="s">
        <v>160</v>
      </c>
      <c r="B227" s="55" t="s">
        <v>309</v>
      </c>
      <c r="C227" s="56" t="s">
        <v>161</v>
      </c>
      <c r="D227" s="57" t="s">
        <v>162</v>
      </c>
      <c r="E227" s="58"/>
      <c r="F227" s="59"/>
      <c r="G227" s="70"/>
      <c r="H227" s="61"/>
      <c r="I227" s="62"/>
      <c r="J227" s="63" t="str">
        <f ca="1" t="shared" si="67"/>
        <v>LOCKED</v>
      </c>
      <c r="K227" s="64" t="str">
        <f t="shared" si="68"/>
        <v>B200Planing of PavementCW 3450-R5</v>
      </c>
      <c r="L227" s="65" t="e">
        <f>MATCH(K227,'[1]Pay Items'!#REF!,0)</f>
        <v>#REF!</v>
      </c>
      <c r="M227" s="66" t="str">
        <f ca="1" t="shared" si="69"/>
        <v>F0</v>
      </c>
      <c r="N227" s="66" t="str">
        <f ca="1" t="shared" si="70"/>
        <v>G</v>
      </c>
      <c r="O227" s="66" t="str">
        <f ca="1" t="shared" si="71"/>
        <v>C2</v>
      </c>
      <c r="P227" s="38" t="str">
        <f ca="1" t="shared" si="62"/>
        <v>LOCKED</v>
      </c>
      <c r="Q227" s="39" t="str">
        <f t="shared" si="63"/>
        <v>B200Planing of PavementCW 3450-R5</v>
      </c>
      <c r="R227" s="40">
        <f>MATCH(Q227,'[2]Pay Items'!$K$1:$K$505,0)</f>
        <v>268</v>
      </c>
      <c r="S227" s="41" t="str">
        <f ca="1" t="shared" si="64"/>
        <v>F0</v>
      </c>
      <c r="T227" s="41" t="str">
        <f ca="1" t="shared" si="65"/>
        <v>G</v>
      </c>
      <c r="U227" s="41" t="str">
        <f ca="1" t="shared" si="66"/>
        <v>C2</v>
      </c>
    </row>
    <row r="228" spans="1:21" s="92" customFormat="1" ht="30" customHeight="1">
      <c r="A228" s="79" t="s">
        <v>163</v>
      </c>
      <c r="B228" s="71" t="s">
        <v>32</v>
      </c>
      <c r="C228" s="56" t="s">
        <v>164</v>
      </c>
      <c r="D228" s="57" t="s">
        <v>2</v>
      </c>
      <c r="E228" s="58" t="s">
        <v>31</v>
      </c>
      <c r="F228" s="59">
        <v>2100</v>
      </c>
      <c r="G228" s="60"/>
      <c r="H228" s="61">
        <f>ROUND(G228*F228,2)</f>
        <v>0</v>
      </c>
      <c r="I228" s="62"/>
      <c r="J228" s="63">
        <f ca="1" t="shared" si="67"/>
      </c>
      <c r="K228" s="64" t="str">
        <f t="shared" si="68"/>
        <v>B2010 - 50 mm Depth (Asphalt)m²</v>
      </c>
      <c r="L228" s="65" t="e">
        <f>MATCH(K228,'[1]Pay Items'!#REF!,0)</f>
        <v>#REF!</v>
      </c>
      <c r="M228" s="66" t="str">
        <f ca="1" t="shared" si="69"/>
        <v>F0</v>
      </c>
      <c r="N228" s="66" t="str">
        <f ca="1" t="shared" si="70"/>
        <v>C2</v>
      </c>
      <c r="O228" s="66" t="str">
        <f ca="1" t="shared" si="71"/>
        <v>C2</v>
      </c>
      <c r="P228" s="38">
        <f ca="1" t="shared" si="62"/>
      </c>
      <c r="Q228" s="39" t="str">
        <f t="shared" si="63"/>
        <v>B2010 - 50 mm Depth (Asphalt)m²</v>
      </c>
      <c r="R228" s="40">
        <f>MATCH(Q228,'[2]Pay Items'!$K$1:$K$505,0)</f>
        <v>269</v>
      </c>
      <c r="S228" s="41" t="str">
        <f ca="1" t="shared" si="64"/>
        <v>F0</v>
      </c>
      <c r="T228" s="41" t="str">
        <f ca="1" t="shared" si="65"/>
        <v>C2</v>
      </c>
      <c r="U228" s="41" t="str">
        <f ca="1" t="shared" si="66"/>
        <v>C2</v>
      </c>
    </row>
    <row r="229" spans="1:21" ht="36" customHeight="1">
      <c r="A229" s="47"/>
      <c r="B229" s="93"/>
      <c r="C229" s="76" t="s">
        <v>22</v>
      </c>
      <c r="D229" s="50"/>
      <c r="E229" s="97"/>
      <c r="F229" s="51"/>
      <c r="G229" s="47"/>
      <c r="H229" s="52"/>
      <c r="I229" s="53"/>
      <c r="J229" s="5"/>
      <c r="K229" s="5"/>
      <c r="L229" s="5"/>
      <c r="M229" s="5"/>
      <c r="N229" s="5"/>
      <c r="O229" s="5"/>
      <c r="P229" s="38" t="str">
        <f ca="1" t="shared" si="62"/>
        <v>LOCKED</v>
      </c>
      <c r="Q229" s="39" t="str">
        <f t="shared" si="63"/>
        <v>JOINT AND CRACK SEALING</v>
      </c>
      <c r="R229" s="40">
        <f>MATCH(Q229,'[2]Pay Items'!$K$1:$K$505,0)</f>
        <v>353</v>
      </c>
      <c r="S229" s="41" t="str">
        <f ca="1" t="shared" si="64"/>
        <v>G</v>
      </c>
      <c r="T229" s="41" t="str">
        <f ca="1" t="shared" si="65"/>
        <v>C2</v>
      </c>
      <c r="U229" s="41" t="str">
        <f ca="1" t="shared" si="66"/>
        <v>C2</v>
      </c>
    </row>
    <row r="230" spans="1:21" s="67" customFormat="1" ht="30" customHeight="1">
      <c r="A230" s="54" t="s">
        <v>63</v>
      </c>
      <c r="B230" s="55" t="s">
        <v>310</v>
      </c>
      <c r="C230" s="56" t="s">
        <v>64</v>
      </c>
      <c r="D230" s="57" t="s">
        <v>173</v>
      </c>
      <c r="E230" s="58" t="s">
        <v>50</v>
      </c>
      <c r="F230" s="94">
        <v>500</v>
      </c>
      <c r="G230" s="60"/>
      <c r="H230" s="61">
        <f>ROUND(G230*F230,2)</f>
        <v>0</v>
      </c>
      <c r="I230" s="62"/>
      <c r="J230" s="63">
        <f ca="1">IF(CELL("protect",$G230)=1,"LOCKED","")</f>
      </c>
      <c r="K230" s="64" t="str">
        <f>CLEAN(CONCATENATE(TRIM($A230),TRIM($C230),TRIM($D230),TRIM($E230)))</f>
        <v>D006Reflective Crack MaintenanceCW 3250-R7m</v>
      </c>
      <c r="L230" s="65" t="e">
        <f>MATCH(K230,'[1]Pay Items'!#REF!,0)</f>
        <v>#REF!</v>
      </c>
      <c r="M230" s="66" t="str">
        <f ca="1">CELL("format",$F230)</f>
        <v>F0</v>
      </c>
      <c r="N230" s="66" t="str">
        <f ca="1">CELL("format",$G230)</f>
        <v>C2</v>
      </c>
      <c r="O230" s="66" t="str">
        <f ca="1">CELL("format",$H230)</f>
        <v>C2</v>
      </c>
      <c r="P230" s="38">
        <f ca="1" t="shared" si="62"/>
      </c>
      <c r="Q230" s="39" t="str">
        <f t="shared" si="63"/>
        <v>D006Reflective Crack MaintenanceCW 3250-R7m</v>
      </c>
      <c r="R230" s="40">
        <f>MATCH(Q230,'[2]Pay Items'!$K$1:$K$505,0)</f>
        <v>359</v>
      </c>
      <c r="S230" s="41" t="str">
        <f ca="1" t="shared" si="64"/>
        <v>F0</v>
      </c>
      <c r="T230" s="41" t="str">
        <f ca="1" t="shared" si="65"/>
        <v>C2</v>
      </c>
      <c r="U230" s="41" t="str">
        <f ca="1" t="shared" si="66"/>
        <v>C2</v>
      </c>
    </row>
    <row r="231" spans="1:21" ht="48" customHeight="1">
      <c r="A231" s="47"/>
      <c r="B231" s="93"/>
      <c r="C231" s="76" t="s">
        <v>23</v>
      </c>
      <c r="D231" s="50"/>
      <c r="E231" s="97"/>
      <c r="F231" s="51"/>
      <c r="G231" s="47"/>
      <c r="H231" s="52"/>
      <c r="I231" s="53"/>
      <c r="J231" s="5"/>
      <c r="K231" s="5"/>
      <c r="L231" s="5"/>
      <c r="M231" s="5"/>
      <c r="N231" s="5"/>
      <c r="O231" s="5"/>
      <c r="P231" s="38" t="str">
        <f ca="1" t="shared" si="62"/>
        <v>LOCKED</v>
      </c>
      <c r="Q231" s="39" t="str">
        <f t="shared" si="63"/>
        <v>ASSOCIATED DRAINAGE AND UNDERGROUND WORKS</v>
      </c>
      <c r="R231" s="40">
        <f>MATCH(Q231,'[2]Pay Items'!$K$1:$K$505,0)</f>
        <v>361</v>
      </c>
      <c r="S231" s="41" t="str">
        <f ca="1" t="shared" si="64"/>
        <v>G</v>
      </c>
      <c r="T231" s="41" t="str">
        <f ca="1" t="shared" si="65"/>
        <v>C2</v>
      </c>
      <c r="U231" s="41" t="str">
        <f ca="1" t="shared" si="66"/>
        <v>C2</v>
      </c>
    </row>
    <row r="232" spans="1:21" s="67" customFormat="1" ht="30" customHeight="1">
      <c r="A232" s="54" t="s">
        <v>244</v>
      </c>
      <c r="B232" s="55" t="s">
        <v>311</v>
      </c>
      <c r="C232" s="56" t="s">
        <v>246</v>
      </c>
      <c r="D232" s="57" t="s">
        <v>177</v>
      </c>
      <c r="E232" s="58"/>
      <c r="F232" s="94"/>
      <c r="G232" s="70"/>
      <c r="H232" s="95"/>
      <c r="I232" s="62"/>
      <c r="J232" s="63" t="str">
        <f aca="true" ca="1" t="shared" si="72" ref="J232:J239">IF(CELL("protect",$G232)=1,"LOCKED","")</f>
        <v>LOCKED</v>
      </c>
      <c r="K232" s="64" t="str">
        <f aca="true" t="shared" si="73" ref="K232:K239">CLEAN(CONCATENATE(TRIM($A232),TRIM($C232),TRIM($D232),TRIM($E232)))</f>
        <v>E006Catch PitCW 2130-R12</v>
      </c>
      <c r="L232" s="65" t="e">
        <f>MATCH(K232,'[1]Pay Items'!#REF!,0)</f>
        <v>#REF!</v>
      </c>
      <c r="M232" s="66" t="str">
        <f aca="true" ca="1" t="shared" si="74" ref="M232:M239">CELL("format",$F232)</f>
        <v>F0</v>
      </c>
      <c r="N232" s="66" t="str">
        <f aca="true" ca="1" t="shared" si="75" ref="N232:N239">CELL("format",$G232)</f>
        <v>G</v>
      </c>
      <c r="O232" s="66" t="str">
        <f aca="true" ca="1" t="shared" si="76" ref="O232:O239">CELL("format",$H232)</f>
        <v>C2</v>
      </c>
      <c r="P232" s="38" t="str">
        <f ca="1" t="shared" si="62"/>
        <v>LOCKED</v>
      </c>
      <c r="Q232" s="39" t="str">
        <f t="shared" si="63"/>
        <v>E006Catch PitCW 2130-R12</v>
      </c>
      <c r="R232" s="40">
        <f>MATCH(Q232,'[2]Pay Items'!$K$1:$K$505,0)</f>
        <v>367</v>
      </c>
      <c r="S232" s="41" t="str">
        <f ca="1" t="shared" si="64"/>
        <v>F0</v>
      </c>
      <c r="T232" s="41" t="str">
        <f ca="1" t="shared" si="65"/>
        <v>G</v>
      </c>
      <c r="U232" s="41" t="str">
        <f ca="1" t="shared" si="66"/>
        <v>C2</v>
      </c>
    </row>
    <row r="233" spans="1:21" s="67" customFormat="1" ht="30" customHeight="1">
      <c r="A233" s="54" t="s">
        <v>247</v>
      </c>
      <c r="B233" s="71" t="s">
        <v>32</v>
      </c>
      <c r="C233" s="56" t="s">
        <v>240</v>
      </c>
      <c r="D233" s="57"/>
      <c r="E233" s="58" t="s">
        <v>38</v>
      </c>
      <c r="F233" s="94">
        <v>1</v>
      </c>
      <c r="G233" s="60"/>
      <c r="H233" s="61">
        <f>ROUND(G233*F233,2)</f>
        <v>0</v>
      </c>
      <c r="I233" s="62"/>
      <c r="J233" s="63">
        <f ca="1" t="shared" si="72"/>
      </c>
      <c r="K233" s="64" t="str">
        <f t="shared" si="73"/>
        <v>E007SD-023each</v>
      </c>
      <c r="L233" s="65" t="e">
        <f>MATCH(K233,'[1]Pay Items'!#REF!,0)</f>
        <v>#REF!</v>
      </c>
      <c r="M233" s="66" t="str">
        <f ca="1" t="shared" si="74"/>
        <v>F0</v>
      </c>
      <c r="N233" s="66" t="str">
        <f ca="1" t="shared" si="75"/>
        <v>C2</v>
      </c>
      <c r="O233" s="66" t="str">
        <f ca="1" t="shared" si="76"/>
        <v>C2</v>
      </c>
      <c r="P233" s="38">
        <f ca="1" t="shared" si="62"/>
      </c>
      <c r="Q233" s="39" t="str">
        <f t="shared" si="63"/>
        <v>E007SD-023each</v>
      </c>
      <c r="R233" s="40">
        <f>MATCH(Q233,'[2]Pay Items'!$K$1:$K$505,0)</f>
        <v>368</v>
      </c>
      <c r="S233" s="41" t="str">
        <f ca="1" t="shared" si="64"/>
        <v>F0</v>
      </c>
      <c r="T233" s="41" t="str">
        <f ca="1" t="shared" si="65"/>
        <v>C2</v>
      </c>
      <c r="U233" s="41" t="str">
        <f ca="1" t="shared" si="66"/>
        <v>C2</v>
      </c>
    </row>
    <row r="234" spans="1:21" s="92" customFormat="1" ht="30" customHeight="1">
      <c r="A234" s="54" t="s">
        <v>180</v>
      </c>
      <c r="B234" s="55" t="s">
        <v>312</v>
      </c>
      <c r="C234" s="56" t="s">
        <v>182</v>
      </c>
      <c r="D234" s="57" t="s">
        <v>177</v>
      </c>
      <c r="E234" s="58" t="s">
        <v>50</v>
      </c>
      <c r="F234" s="94">
        <v>2</v>
      </c>
      <c r="G234" s="60"/>
      <c r="H234" s="61">
        <f>ROUND(G234*F234,2)</f>
        <v>0</v>
      </c>
      <c r="I234" s="62"/>
      <c r="J234" s="63">
        <f ca="1" t="shared" si="72"/>
      </c>
      <c r="K234" s="64" t="str">
        <f t="shared" si="73"/>
        <v>E012Drainage Connection PipeCW 2130-R12m</v>
      </c>
      <c r="L234" s="65" t="e">
        <f>MATCH(K234,'[1]Pay Items'!#REF!,0)</f>
        <v>#REF!</v>
      </c>
      <c r="M234" s="66" t="str">
        <f ca="1" t="shared" si="74"/>
        <v>F0</v>
      </c>
      <c r="N234" s="66" t="str">
        <f ca="1" t="shared" si="75"/>
        <v>C2</v>
      </c>
      <c r="O234" s="66" t="str">
        <f ca="1" t="shared" si="76"/>
        <v>C2</v>
      </c>
      <c r="P234" s="38">
        <f ca="1" t="shared" si="62"/>
      </c>
      <c r="Q234" s="39" t="str">
        <f t="shared" si="63"/>
        <v>E012Drainage Connection PipeCW 2130-R12m</v>
      </c>
      <c r="R234" s="40">
        <f>MATCH(Q234,'[2]Pay Items'!$K$1:$K$505,0)</f>
        <v>378</v>
      </c>
      <c r="S234" s="41" t="str">
        <f ca="1" t="shared" si="64"/>
        <v>F0</v>
      </c>
      <c r="T234" s="41" t="str">
        <f ca="1" t="shared" si="65"/>
        <v>C2</v>
      </c>
      <c r="U234" s="41" t="str">
        <f ca="1" t="shared" si="66"/>
        <v>C2</v>
      </c>
    </row>
    <row r="235" spans="1:21" s="106" customFormat="1" ht="43.5" customHeight="1">
      <c r="A235" s="54" t="s">
        <v>92</v>
      </c>
      <c r="B235" s="55" t="s">
        <v>313</v>
      </c>
      <c r="C235" s="105" t="s">
        <v>184</v>
      </c>
      <c r="D235" s="57" t="s">
        <v>177</v>
      </c>
      <c r="E235" s="58"/>
      <c r="F235" s="94"/>
      <c r="G235" s="70"/>
      <c r="H235" s="95"/>
      <c r="I235" s="62"/>
      <c r="J235" s="63" t="str">
        <f ca="1" t="shared" si="72"/>
        <v>LOCKED</v>
      </c>
      <c r="K235" s="64" t="str">
        <f t="shared" si="73"/>
        <v>E023Replacing Existing Manhole and Catch Basin Frames &amp; CoversCW 2130-R12</v>
      </c>
      <c r="L235" s="65" t="e">
        <f>MATCH(K235,'[1]Pay Items'!#REF!,0)</f>
        <v>#REF!</v>
      </c>
      <c r="M235" s="66" t="str">
        <f ca="1" t="shared" si="74"/>
        <v>F0</v>
      </c>
      <c r="N235" s="66" t="str">
        <f ca="1" t="shared" si="75"/>
        <v>G</v>
      </c>
      <c r="O235" s="66" t="str">
        <f ca="1" t="shared" si="76"/>
        <v>C2</v>
      </c>
      <c r="P235" s="38" t="str">
        <f ca="1" t="shared" si="62"/>
        <v>LOCKED</v>
      </c>
      <c r="Q235" s="39" t="str">
        <f t="shared" si="63"/>
        <v>E023Replacing Existing Manhole and Catch Basin Frames &amp; CoversCW 2130-R12</v>
      </c>
      <c r="R235" s="40">
        <f>MATCH(Q235,'[2]Pay Items'!$K$1:$K$505,0)</f>
        <v>389</v>
      </c>
      <c r="S235" s="41" t="str">
        <f ca="1" t="shared" si="64"/>
        <v>F0</v>
      </c>
      <c r="T235" s="41" t="str">
        <f ca="1" t="shared" si="65"/>
        <v>G</v>
      </c>
      <c r="U235" s="41" t="str">
        <f ca="1" t="shared" si="66"/>
        <v>C2</v>
      </c>
    </row>
    <row r="236" spans="1:21" s="69" customFormat="1" ht="43.5" customHeight="1">
      <c r="A236" s="54" t="s">
        <v>94</v>
      </c>
      <c r="B236" s="71" t="s">
        <v>32</v>
      </c>
      <c r="C236" s="56" t="s">
        <v>95</v>
      </c>
      <c r="D236" s="57"/>
      <c r="E236" s="58" t="s">
        <v>38</v>
      </c>
      <c r="F236" s="94">
        <v>2</v>
      </c>
      <c r="G236" s="60"/>
      <c r="H236" s="61">
        <f>ROUND(G236*F236,2)</f>
        <v>0</v>
      </c>
      <c r="I236" s="96"/>
      <c r="J236" s="63">
        <f ca="1" t="shared" si="72"/>
      </c>
      <c r="K236" s="64" t="str">
        <f t="shared" si="73"/>
        <v>E024AP-004 - Standard Frame for Manhole and Catch Basineach</v>
      </c>
      <c r="L236" s="65" t="e">
        <f>MATCH(K236,'[1]Pay Items'!#REF!,0)</f>
        <v>#REF!</v>
      </c>
      <c r="M236" s="66" t="str">
        <f ca="1" t="shared" si="74"/>
        <v>F0</v>
      </c>
      <c r="N236" s="66" t="str">
        <f ca="1" t="shared" si="75"/>
        <v>C2</v>
      </c>
      <c r="O236" s="66" t="str">
        <f ca="1" t="shared" si="76"/>
        <v>C2</v>
      </c>
      <c r="P236" s="38">
        <f ca="1" t="shared" si="62"/>
      </c>
      <c r="Q236" s="39" t="str">
        <f t="shared" si="63"/>
        <v>E024AP-004 - Standard Frame for Manhole and Catch Basineach</v>
      </c>
      <c r="R236" s="40">
        <f>MATCH(Q236,'[2]Pay Items'!$K$1:$K$505,0)</f>
        <v>390</v>
      </c>
      <c r="S236" s="41" t="str">
        <f ca="1" t="shared" si="64"/>
        <v>F0</v>
      </c>
      <c r="T236" s="41" t="str">
        <f ca="1" t="shared" si="65"/>
        <v>C2</v>
      </c>
      <c r="U236" s="41" t="str">
        <f ca="1" t="shared" si="66"/>
        <v>C2</v>
      </c>
    </row>
    <row r="237" spans="1:21" s="69" customFormat="1" ht="43.5" customHeight="1">
      <c r="A237" s="54" t="s">
        <v>96</v>
      </c>
      <c r="B237" s="71" t="s">
        <v>39</v>
      </c>
      <c r="C237" s="56" t="s">
        <v>97</v>
      </c>
      <c r="D237" s="57"/>
      <c r="E237" s="58" t="s">
        <v>38</v>
      </c>
      <c r="F237" s="94">
        <v>6</v>
      </c>
      <c r="G237" s="60"/>
      <c r="H237" s="61">
        <f>ROUND(G237*F237,2)</f>
        <v>0</v>
      </c>
      <c r="I237" s="96"/>
      <c r="J237" s="63">
        <f ca="1" t="shared" si="72"/>
      </c>
      <c r="K237" s="64" t="str">
        <f t="shared" si="73"/>
        <v>E025AP-005 - Standard Solid Cover for Standard Frameeach</v>
      </c>
      <c r="L237" s="65" t="e">
        <f>MATCH(K237,'[1]Pay Items'!#REF!,0)</f>
        <v>#REF!</v>
      </c>
      <c r="M237" s="66" t="str">
        <f ca="1" t="shared" si="74"/>
        <v>F0</v>
      </c>
      <c r="N237" s="66" t="str">
        <f ca="1" t="shared" si="75"/>
        <v>C2</v>
      </c>
      <c r="O237" s="66" t="str">
        <f ca="1" t="shared" si="76"/>
        <v>C2</v>
      </c>
      <c r="P237" s="38">
        <f ca="1" t="shared" si="62"/>
      </c>
      <c r="Q237" s="39" t="str">
        <f t="shared" si="63"/>
        <v>E025AP-005 - Standard Solid Cover for Standard Frameeach</v>
      </c>
      <c r="R237" s="40">
        <f>MATCH(Q237,'[2]Pay Items'!$K$1:$K$505,0)</f>
        <v>391</v>
      </c>
      <c r="S237" s="41" t="str">
        <f ca="1" t="shared" si="64"/>
        <v>F0</v>
      </c>
      <c r="T237" s="41" t="str">
        <f ca="1" t="shared" si="65"/>
        <v>C2</v>
      </c>
      <c r="U237" s="41" t="str">
        <f ca="1" t="shared" si="66"/>
        <v>C2</v>
      </c>
    </row>
    <row r="238" spans="1:21" s="69" customFormat="1" ht="43.5" customHeight="1">
      <c r="A238" s="54" t="s">
        <v>241</v>
      </c>
      <c r="B238" s="71" t="s">
        <v>242</v>
      </c>
      <c r="C238" s="56" t="s">
        <v>243</v>
      </c>
      <c r="D238" s="57"/>
      <c r="E238" s="58" t="s">
        <v>38</v>
      </c>
      <c r="F238" s="94">
        <v>3</v>
      </c>
      <c r="G238" s="60"/>
      <c r="H238" s="61">
        <f>ROUND(G238*F238,2)</f>
        <v>0</v>
      </c>
      <c r="I238" s="96"/>
      <c r="J238" s="63">
        <f ca="1" t="shared" si="72"/>
      </c>
      <c r="K238" s="64" t="str">
        <f t="shared" si="73"/>
        <v>E026AP-006 - Standard Grated Cover for Standard Frameeach</v>
      </c>
      <c r="L238" s="65" t="e">
        <f>MATCH(K238,'[1]Pay Items'!#REF!,0)</f>
        <v>#REF!</v>
      </c>
      <c r="M238" s="66" t="str">
        <f ca="1" t="shared" si="74"/>
        <v>F0</v>
      </c>
      <c r="N238" s="66" t="str">
        <f ca="1" t="shared" si="75"/>
        <v>C2</v>
      </c>
      <c r="O238" s="66" t="str">
        <f ca="1" t="shared" si="76"/>
        <v>C2</v>
      </c>
      <c r="P238" s="38">
        <f ca="1" t="shared" si="62"/>
      </c>
      <c r="Q238" s="39" t="str">
        <f t="shared" si="63"/>
        <v>E026AP-006 - Standard Grated Cover for Standard Frameeach</v>
      </c>
      <c r="R238" s="40">
        <f>MATCH(Q238,'[2]Pay Items'!$K$1:$K$505,0)</f>
        <v>392</v>
      </c>
      <c r="S238" s="41" t="str">
        <f ca="1" t="shared" si="64"/>
        <v>F0</v>
      </c>
      <c r="T238" s="41" t="str">
        <f ca="1" t="shared" si="65"/>
        <v>C2</v>
      </c>
      <c r="U238" s="41" t="str">
        <f ca="1" t="shared" si="66"/>
        <v>C2</v>
      </c>
    </row>
    <row r="239" spans="1:21" s="69" customFormat="1" ht="39.75" customHeight="1">
      <c r="A239" s="54" t="s">
        <v>248</v>
      </c>
      <c r="B239" s="55" t="s">
        <v>314</v>
      </c>
      <c r="C239" s="56" t="s">
        <v>249</v>
      </c>
      <c r="D239" s="57" t="s">
        <v>177</v>
      </c>
      <c r="E239" s="58" t="s">
        <v>38</v>
      </c>
      <c r="F239" s="94">
        <v>1</v>
      </c>
      <c r="G239" s="60"/>
      <c r="H239" s="61">
        <f>ROUND(G239*F239,2)</f>
        <v>0</v>
      </c>
      <c r="I239" s="62"/>
      <c r="J239" s="63">
        <f ca="1" t="shared" si="72"/>
      </c>
      <c r="K239" s="64" t="str">
        <f t="shared" si="73"/>
        <v>E050Abandoning Existing Drainage InletsCW 2130-R12each</v>
      </c>
      <c r="L239" s="65" t="e">
        <f>MATCH(K239,'[1]Pay Items'!#REF!,0)</f>
        <v>#REF!</v>
      </c>
      <c r="M239" s="66" t="str">
        <f ca="1" t="shared" si="74"/>
        <v>F0</v>
      </c>
      <c r="N239" s="66" t="str">
        <f ca="1" t="shared" si="75"/>
        <v>C2</v>
      </c>
      <c r="O239" s="66" t="str">
        <f ca="1" t="shared" si="76"/>
        <v>C2</v>
      </c>
      <c r="P239" s="38">
        <f ca="1" t="shared" si="62"/>
      </c>
      <c r="Q239" s="39" t="str">
        <f t="shared" si="63"/>
        <v>E050Abandoning Existing Drainage InletsCW 2130-R12each</v>
      </c>
      <c r="R239" s="40">
        <f>MATCH(Q239,'[2]Pay Items'!$K$1:$K$505,0)</f>
        <v>420</v>
      </c>
      <c r="S239" s="41" t="str">
        <f ca="1" t="shared" si="64"/>
        <v>F0</v>
      </c>
      <c r="T239" s="41" t="str">
        <f ca="1" t="shared" si="65"/>
        <v>C2</v>
      </c>
      <c r="U239" s="41" t="str">
        <f ca="1" t="shared" si="66"/>
        <v>C2</v>
      </c>
    </row>
    <row r="240" spans="1:21" ht="36" customHeight="1">
      <c r="A240" s="47"/>
      <c r="B240" s="107"/>
      <c r="C240" s="76" t="s">
        <v>24</v>
      </c>
      <c r="D240" s="50"/>
      <c r="E240" s="97"/>
      <c r="F240" s="51"/>
      <c r="G240" s="47"/>
      <c r="H240" s="52"/>
      <c r="I240" s="53"/>
      <c r="J240" s="5"/>
      <c r="K240" s="5"/>
      <c r="L240" s="5"/>
      <c r="M240" s="5"/>
      <c r="N240" s="5"/>
      <c r="O240" s="5"/>
      <c r="P240" s="38" t="str">
        <f ca="1" t="shared" si="62"/>
        <v>LOCKED</v>
      </c>
      <c r="Q240" s="39" t="str">
        <f t="shared" si="63"/>
        <v>ADJUSTMENTS</v>
      </c>
      <c r="R240" s="40">
        <f>MATCH(Q240,'[2]Pay Items'!$K$1:$K$505,0)</f>
        <v>441</v>
      </c>
      <c r="S240" s="41" t="str">
        <f ca="1" t="shared" si="64"/>
        <v>G</v>
      </c>
      <c r="T240" s="41" t="str">
        <f ca="1" t="shared" si="65"/>
        <v>C2</v>
      </c>
      <c r="U240" s="41" t="str">
        <f ca="1" t="shared" si="66"/>
        <v>C2</v>
      </c>
    </row>
    <row r="241" spans="1:21" s="69" customFormat="1" ht="43.5" customHeight="1">
      <c r="A241" s="54" t="s">
        <v>65</v>
      </c>
      <c r="B241" s="55" t="s">
        <v>315</v>
      </c>
      <c r="C241" s="56" t="s">
        <v>100</v>
      </c>
      <c r="D241" s="57" t="s">
        <v>198</v>
      </c>
      <c r="E241" s="58" t="s">
        <v>38</v>
      </c>
      <c r="F241" s="94">
        <v>2</v>
      </c>
      <c r="G241" s="60"/>
      <c r="H241" s="61">
        <f>ROUND(G241*F241,2)</f>
        <v>0</v>
      </c>
      <c r="I241" s="62"/>
      <c r="J241" s="63">
        <f aca="true" ca="1" t="shared" si="77" ref="J241:J247">IF(CELL("protect",$G241)=1,"LOCKED","")</f>
      </c>
      <c r="K241" s="64" t="str">
        <f aca="true" t="shared" si="78" ref="K241:K247">CLEAN(CONCATENATE(TRIM($A241),TRIM($C241),TRIM($D241),TRIM($E241)))</f>
        <v>F001Adjustment of Catch Basins / Manholes FramesCW 3210-R7each</v>
      </c>
      <c r="L241" s="65" t="e">
        <f>MATCH(K241,'[1]Pay Items'!#REF!,0)</f>
        <v>#REF!</v>
      </c>
      <c r="M241" s="66" t="str">
        <f aca="true" ca="1" t="shared" si="79" ref="M241:M247">CELL("format",$F241)</f>
        <v>F0</v>
      </c>
      <c r="N241" s="66" t="str">
        <f aca="true" ca="1" t="shared" si="80" ref="N241:N247">CELL("format",$G241)</f>
        <v>C2</v>
      </c>
      <c r="O241" s="66" t="str">
        <f aca="true" ca="1" t="shared" si="81" ref="O241:O247">CELL("format",$H241)</f>
        <v>C2</v>
      </c>
      <c r="P241" s="38">
        <f ca="1" t="shared" si="62"/>
      </c>
      <c r="Q241" s="39" t="str">
        <f t="shared" si="63"/>
        <v>F001Adjustment of Catch Basins / Manholes FramesCW 3210-R7each</v>
      </c>
      <c r="R241" s="40">
        <f>MATCH(Q241,'[2]Pay Items'!$K$1:$K$505,0)</f>
        <v>442</v>
      </c>
      <c r="S241" s="41" t="str">
        <f ca="1" t="shared" si="64"/>
        <v>F0</v>
      </c>
      <c r="T241" s="41" t="str">
        <f ca="1" t="shared" si="65"/>
        <v>C2</v>
      </c>
      <c r="U241" s="41" t="str">
        <f ca="1" t="shared" si="66"/>
        <v>C2</v>
      </c>
    </row>
    <row r="242" spans="1:21" s="67" customFormat="1" ht="30" customHeight="1">
      <c r="A242" s="54" t="s">
        <v>66</v>
      </c>
      <c r="B242" s="55" t="s">
        <v>316</v>
      </c>
      <c r="C242" s="56" t="s">
        <v>105</v>
      </c>
      <c r="D242" s="57" t="s">
        <v>198</v>
      </c>
      <c r="E242" s="58"/>
      <c r="F242" s="94"/>
      <c r="G242" s="70"/>
      <c r="H242" s="95"/>
      <c r="I242" s="62"/>
      <c r="J242" s="63" t="str">
        <f ca="1" t="shared" si="77"/>
        <v>LOCKED</v>
      </c>
      <c r="K242" s="64" t="str">
        <f t="shared" si="78"/>
        <v>F003Lifter RingsCW 3210-R7</v>
      </c>
      <c r="L242" s="65" t="e">
        <f>MATCH(K242,'[1]Pay Items'!#REF!,0)</f>
        <v>#REF!</v>
      </c>
      <c r="M242" s="66" t="str">
        <f ca="1" t="shared" si="79"/>
        <v>F0</v>
      </c>
      <c r="N242" s="66" t="str">
        <f ca="1" t="shared" si="80"/>
        <v>G</v>
      </c>
      <c r="O242" s="66" t="str">
        <f ca="1" t="shared" si="81"/>
        <v>C2</v>
      </c>
      <c r="P242" s="38" t="str">
        <f ca="1" t="shared" si="62"/>
        <v>LOCKED</v>
      </c>
      <c r="Q242" s="39" t="str">
        <f t="shared" si="63"/>
        <v>F003Lifter RingsCW 3210-R7</v>
      </c>
      <c r="R242" s="40">
        <f>MATCH(Q242,'[2]Pay Items'!$K$1:$K$505,0)</f>
        <v>447</v>
      </c>
      <c r="S242" s="41" t="str">
        <f ca="1" t="shared" si="64"/>
        <v>F0</v>
      </c>
      <c r="T242" s="41" t="str">
        <f ca="1" t="shared" si="65"/>
        <v>G</v>
      </c>
      <c r="U242" s="41" t="str">
        <f ca="1" t="shared" si="66"/>
        <v>C2</v>
      </c>
    </row>
    <row r="243" spans="1:21" s="69" customFormat="1" ht="30" customHeight="1">
      <c r="A243" s="54" t="s">
        <v>200</v>
      </c>
      <c r="B243" s="71" t="s">
        <v>32</v>
      </c>
      <c r="C243" s="56" t="s">
        <v>201</v>
      </c>
      <c r="D243" s="57"/>
      <c r="E243" s="58" t="s">
        <v>38</v>
      </c>
      <c r="F243" s="94">
        <v>2</v>
      </c>
      <c r="G243" s="60"/>
      <c r="H243" s="61">
        <f>ROUND(G243*F243,2)</f>
        <v>0</v>
      </c>
      <c r="I243" s="62"/>
      <c r="J243" s="63">
        <f ca="1" t="shared" si="77"/>
      </c>
      <c r="K243" s="64" t="str">
        <f t="shared" si="78"/>
        <v>F00438 mmeach</v>
      </c>
      <c r="L243" s="65" t="e">
        <f>MATCH(K243,'[1]Pay Items'!#REF!,0)</f>
        <v>#REF!</v>
      </c>
      <c r="M243" s="66" t="str">
        <f ca="1" t="shared" si="79"/>
        <v>F0</v>
      </c>
      <c r="N243" s="66" t="str">
        <f ca="1" t="shared" si="80"/>
        <v>C2</v>
      </c>
      <c r="O243" s="66" t="str">
        <f ca="1" t="shared" si="81"/>
        <v>C2</v>
      </c>
      <c r="P243" s="38">
        <f ca="1" t="shared" si="62"/>
      </c>
      <c r="Q243" s="39" t="str">
        <f t="shared" si="63"/>
        <v>F00438 mmeach</v>
      </c>
      <c r="R243" s="40">
        <f>MATCH(Q243,'[2]Pay Items'!$K$1:$K$505,0)</f>
        <v>448</v>
      </c>
      <c r="S243" s="41" t="str">
        <f ca="1" t="shared" si="64"/>
        <v>F0</v>
      </c>
      <c r="T243" s="41" t="str">
        <f ca="1" t="shared" si="65"/>
        <v>C2</v>
      </c>
      <c r="U243" s="41" t="str">
        <f ca="1" t="shared" si="66"/>
        <v>C2</v>
      </c>
    </row>
    <row r="244" spans="1:21" s="69" customFormat="1" ht="30" customHeight="1">
      <c r="A244" s="54" t="s">
        <v>67</v>
      </c>
      <c r="B244" s="71" t="s">
        <v>39</v>
      </c>
      <c r="C244" s="56" t="s">
        <v>202</v>
      </c>
      <c r="D244" s="57"/>
      <c r="E244" s="58" t="s">
        <v>38</v>
      </c>
      <c r="F244" s="94">
        <v>3</v>
      </c>
      <c r="G244" s="60"/>
      <c r="H244" s="61">
        <f>ROUND(G244*F244,2)</f>
        <v>0</v>
      </c>
      <c r="I244" s="62"/>
      <c r="J244" s="63">
        <f ca="1" t="shared" si="77"/>
      </c>
      <c r="K244" s="64" t="str">
        <f t="shared" si="78"/>
        <v>F00551 mmeach</v>
      </c>
      <c r="L244" s="65" t="e">
        <f>MATCH(K244,'[1]Pay Items'!#REF!,0)</f>
        <v>#REF!</v>
      </c>
      <c r="M244" s="66" t="str">
        <f ca="1" t="shared" si="79"/>
        <v>F0</v>
      </c>
      <c r="N244" s="66" t="str">
        <f ca="1" t="shared" si="80"/>
        <v>C2</v>
      </c>
      <c r="O244" s="66" t="str">
        <f ca="1" t="shared" si="81"/>
        <v>C2</v>
      </c>
      <c r="P244" s="38">
        <f ca="1" t="shared" si="62"/>
      </c>
      <c r="Q244" s="39" t="str">
        <f t="shared" si="63"/>
        <v>F00551 mmeach</v>
      </c>
      <c r="R244" s="40">
        <f>MATCH(Q244,'[2]Pay Items'!$K$1:$K$505,0)</f>
        <v>449</v>
      </c>
      <c r="S244" s="41" t="str">
        <f ca="1" t="shared" si="64"/>
        <v>F0</v>
      </c>
      <c r="T244" s="41" t="str">
        <f ca="1" t="shared" si="65"/>
        <v>C2</v>
      </c>
      <c r="U244" s="41" t="str">
        <f ca="1" t="shared" si="66"/>
        <v>C2</v>
      </c>
    </row>
    <row r="245" spans="1:21" s="69" customFormat="1" ht="30" customHeight="1">
      <c r="A245" s="54" t="s">
        <v>68</v>
      </c>
      <c r="B245" s="71" t="s">
        <v>242</v>
      </c>
      <c r="C245" s="56" t="s">
        <v>203</v>
      </c>
      <c r="D245" s="57"/>
      <c r="E245" s="58" t="s">
        <v>38</v>
      </c>
      <c r="F245" s="94">
        <v>2</v>
      </c>
      <c r="G245" s="60"/>
      <c r="H245" s="61">
        <f>ROUND(G245*F245,2)</f>
        <v>0</v>
      </c>
      <c r="I245" s="62"/>
      <c r="J245" s="63">
        <f ca="1" t="shared" si="77"/>
      </c>
      <c r="K245" s="64" t="str">
        <f t="shared" si="78"/>
        <v>F00776 mmeach</v>
      </c>
      <c r="L245" s="65" t="e">
        <f>MATCH(K245,'[1]Pay Items'!#REF!,0)</f>
        <v>#REF!</v>
      </c>
      <c r="M245" s="66" t="str">
        <f ca="1" t="shared" si="79"/>
        <v>F0</v>
      </c>
      <c r="N245" s="66" t="str">
        <f ca="1" t="shared" si="80"/>
        <v>C2</v>
      </c>
      <c r="O245" s="66" t="str">
        <f ca="1" t="shared" si="81"/>
        <v>C2</v>
      </c>
      <c r="P245" s="38">
        <f ca="1" t="shared" si="62"/>
      </c>
      <c r="Q245" s="39" t="str">
        <f t="shared" si="63"/>
        <v>F00776 mmeach</v>
      </c>
      <c r="R245" s="40">
        <f>MATCH(Q245,'[2]Pay Items'!$K$1:$K$505,0)</f>
        <v>451</v>
      </c>
      <c r="S245" s="41" t="str">
        <f ca="1" t="shared" si="64"/>
        <v>F0</v>
      </c>
      <c r="T245" s="41" t="str">
        <f ca="1" t="shared" si="65"/>
        <v>C2</v>
      </c>
      <c r="U245" s="41" t="str">
        <f ca="1" t="shared" si="66"/>
        <v>C2</v>
      </c>
    </row>
    <row r="246" spans="1:21" s="67" customFormat="1" ht="30" customHeight="1">
      <c r="A246" s="54" t="s">
        <v>87</v>
      </c>
      <c r="B246" s="55" t="s">
        <v>317</v>
      </c>
      <c r="C246" s="56" t="s">
        <v>107</v>
      </c>
      <c r="D246" s="57" t="s">
        <v>198</v>
      </c>
      <c r="E246" s="58" t="s">
        <v>38</v>
      </c>
      <c r="F246" s="94">
        <v>2</v>
      </c>
      <c r="G246" s="60"/>
      <c r="H246" s="61">
        <f>ROUND(G246*F246,2)</f>
        <v>0</v>
      </c>
      <c r="I246" s="62"/>
      <c r="J246" s="63">
        <f ca="1" t="shared" si="77"/>
      </c>
      <c r="K246" s="64" t="str">
        <f t="shared" si="78"/>
        <v>F009Adjustment of Valve BoxesCW 3210-R7each</v>
      </c>
      <c r="L246" s="65" t="e">
        <f>MATCH(K246,'[1]Pay Items'!#REF!,0)</f>
        <v>#REF!</v>
      </c>
      <c r="M246" s="66" t="str">
        <f ca="1" t="shared" si="79"/>
        <v>F0</v>
      </c>
      <c r="N246" s="66" t="str">
        <f ca="1" t="shared" si="80"/>
        <v>C2</v>
      </c>
      <c r="O246" s="66" t="str">
        <f ca="1" t="shared" si="81"/>
        <v>C2</v>
      </c>
      <c r="P246" s="38">
        <f ca="1" t="shared" si="62"/>
      </c>
      <c r="Q246" s="39" t="str">
        <f t="shared" si="63"/>
        <v>F009Adjustment of Valve BoxesCW 3210-R7each</v>
      </c>
      <c r="R246" s="40">
        <f>MATCH(Q246,'[2]Pay Items'!$K$1:$K$505,0)</f>
        <v>453</v>
      </c>
      <c r="S246" s="41" t="str">
        <f ca="1" t="shared" si="64"/>
        <v>F0</v>
      </c>
      <c r="T246" s="41" t="str">
        <f ca="1" t="shared" si="65"/>
        <v>C2</v>
      </c>
      <c r="U246" s="41" t="str">
        <f ca="1" t="shared" si="66"/>
        <v>C2</v>
      </c>
    </row>
    <row r="247" spans="1:21" s="67" customFormat="1" ht="30" customHeight="1">
      <c r="A247" s="54" t="s">
        <v>88</v>
      </c>
      <c r="B247" s="55" t="s">
        <v>318</v>
      </c>
      <c r="C247" s="56" t="s">
        <v>109</v>
      </c>
      <c r="D247" s="57" t="s">
        <v>198</v>
      </c>
      <c r="E247" s="58" t="s">
        <v>38</v>
      </c>
      <c r="F247" s="94">
        <v>2</v>
      </c>
      <c r="G247" s="60"/>
      <c r="H247" s="61">
        <f>ROUND(G247*F247,2)</f>
        <v>0</v>
      </c>
      <c r="I247" s="62"/>
      <c r="J247" s="63">
        <f ca="1" t="shared" si="77"/>
      </c>
      <c r="K247" s="64" t="str">
        <f t="shared" si="78"/>
        <v>F010Valve Box ExtensionsCW 3210-R7each</v>
      </c>
      <c r="L247" s="65" t="e">
        <f>MATCH(K247,'[1]Pay Items'!#REF!,0)</f>
        <v>#REF!</v>
      </c>
      <c r="M247" s="66" t="str">
        <f ca="1" t="shared" si="79"/>
        <v>F0</v>
      </c>
      <c r="N247" s="66" t="str">
        <f ca="1" t="shared" si="80"/>
        <v>C2</v>
      </c>
      <c r="O247" s="66" t="str">
        <f ca="1" t="shared" si="81"/>
        <v>C2</v>
      </c>
      <c r="P247" s="38">
        <f ca="1" t="shared" si="62"/>
      </c>
      <c r="Q247" s="39" t="str">
        <f t="shared" si="63"/>
        <v>F010Valve Box ExtensionsCW 3210-R7each</v>
      </c>
      <c r="R247" s="40">
        <f>MATCH(Q247,'[2]Pay Items'!$K$1:$K$505,0)</f>
        <v>454</v>
      </c>
      <c r="S247" s="41" t="str">
        <f ca="1" t="shared" si="64"/>
        <v>F0</v>
      </c>
      <c r="T247" s="41" t="str">
        <f ca="1" t="shared" si="65"/>
        <v>C2</v>
      </c>
      <c r="U247" s="41" t="str">
        <f ca="1" t="shared" si="66"/>
        <v>C2</v>
      </c>
    </row>
    <row r="248" spans="1:21" ht="36" customHeight="1">
      <c r="A248" s="47"/>
      <c r="B248" s="48"/>
      <c r="C248" s="76" t="s">
        <v>25</v>
      </c>
      <c r="D248" s="50"/>
      <c r="E248" s="77"/>
      <c r="F248" s="78"/>
      <c r="G248" s="47"/>
      <c r="H248" s="52"/>
      <c r="I248" s="53"/>
      <c r="J248" s="5"/>
      <c r="K248" s="5"/>
      <c r="L248" s="5"/>
      <c r="M248" s="5"/>
      <c r="N248" s="5"/>
      <c r="O248" s="5"/>
      <c r="P248" s="38" t="str">
        <f ca="1" t="shared" si="62"/>
        <v>LOCKED</v>
      </c>
      <c r="Q248" s="39" t="str">
        <f t="shared" si="63"/>
        <v>LANDSCAPING</v>
      </c>
      <c r="R248" s="40">
        <f>MATCH(Q248,'[2]Pay Items'!$K$1:$K$505,0)</f>
        <v>473</v>
      </c>
      <c r="S248" s="41" t="str">
        <f ca="1" t="shared" si="64"/>
        <v>F0</v>
      </c>
      <c r="T248" s="41" t="str">
        <f ca="1" t="shared" si="65"/>
        <v>C2</v>
      </c>
      <c r="U248" s="41" t="str">
        <f ca="1" t="shared" si="66"/>
        <v>C2</v>
      </c>
    </row>
    <row r="249" spans="1:21" s="67" customFormat="1" ht="30" customHeight="1">
      <c r="A249" s="79" t="s">
        <v>70</v>
      </c>
      <c r="B249" s="55" t="s">
        <v>319</v>
      </c>
      <c r="C249" s="56" t="s">
        <v>71</v>
      </c>
      <c r="D249" s="57" t="s">
        <v>204</v>
      </c>
      <c r="E249" s="58"/>
      <c r="F249" s="59"/>
      <c r="G249" s="70"/>
      <c r="H249" s="61"/>
      <c r="I249" s="62"/>
      <c r="J249" s="63" t="str">
        <f ca="1">IF(CELL("protect",$G249)=1,"LOCKED","")</f>
        <v>LOCKED</v>
      </c>
      <c r="K249" s="64" t="str">
        <f>CLEAN(CONCATENATE(TRIM($A249),TRIM($C249),TRIM($D249),TRIM($E249)))</f>
        <v>G001SoddingCW 3510-R9</v>
      </c>
      <c r="L249" s="65" t="e">
        <f>MATCH(K249,'[1]Pay Items'!#REF!,0)</f>
        <v>#REF!</v>
      </c>
      <c r="M249" s="66" t="str">
        <f ca="1">CELL("format",$F249)</f>
        <v>F0</v>
      </c>
      <c r="N249" s="66" t="str">
        <f ca="1">CELL("format",$G249)</f>
        <v>G</v>
      </c>
      <c r="O249" s="66" t="str">
        <f ca="1">CELL("format",$H249)</f>
        <v>C2</v>
      </c>
      <c r="P249" s="38" t="str">
        <f ca="1" t="shared" si="62"/>
        <v>LOCKED</v>
      </c>
      <c r="Q249" s="39" t="str">
        <f t="shared" si="63"/>
        <v>G001SoddingCW 3510-R9</v>
      </c>
      <c r="R249" s="40">
        <f>MATCH(Q249,'[2]Pay Items'!$K$1:$K$505,0)</f>
        <v>474</v>
      </c>
      <c r="S249" s="41" t="str">
        <f ca="1" t="shared" si="64"/>
        <v>F0</v>
      </c>
      <c r="T249" s="41" t="str">
        <f ca="1" t="shared" si="65"/>
        <v>G</v>
      </c>
      <c r="U249" s="41" t="str">
        <f ca="1" t="shared" si="66"/>
        <v>C2</v>
      </c>
    </row>
    <row r="250" spans="1:21" s="69" customFormat="1" ht="30" customHeight="1">
      <c r="A250" s="79" t="s">
        <v>205</v>
      </c>
      <c r="B250" s="71" t="s">
        <v>32</v>
      </c>
      <c r="C250" s="56" t="s">
        <v>206</v>
      </c>
      <c r="D250" s="57"/>
      <c r="E250" s="58" t="s">
        <v>31</v>
      </c>
      <c r="F250" s="59">
        <v>20</v>
      </c>
      <c r="G250" s="60"/>
      <c r="H250" s="61">
        <f>ROUND(G250*F250,2)</f>
        <v>0</v>
      </c>
      <c r="I250" s="108"/>
      <c r="J250" s="63">
        <f ca="1">IF(CELL("protect",$G250)=1,"LOCKED","")</f>
      </c>
      <c r="K250" s="64" t="str">
        <f>CLEAN(CONCATENATE(TRIM($A250),TRIM($C250),TRIM($D250),TRIM($E250)))</f>
        <v>G002width &lt; 600 mmm²</v>
      </c>
      <c r="L250" s="65" t="e">
        <f>MATCH(K250,'[1]Pay Items'!#REF!,0)</f>
        <v>#REF!</v>
      </c>
      <c r="M250" s="66" t="str">
        <f ca="1">CELL("format",$F250)</f>
        <v>F0</v>
      </c>
      <c r="N250" s="66" t="str">
        <f ca="1">CELL("format",$G250)</f>
        <v>C2</v>
      </c>
      <c r="O250" s="66" t="str">
        <f ca="1">CELL("format",$H250)</f>
        <v>C2</v>
      </c>
      <c r="P250" s="38">
        <f ca="1" t="shared" si="62"/>
      </c>
      <c r="Q250" s="39" t="str">
        <f t="shared" si="63"/>
        <v>G002width &lt; 600 mmm²</v>
      </c>
      <c r="R250" s="40">
        <f>MATCH(Q250,'[2]Pay Items'!$K$1:$K$505,0)</f>
        <v>475</v>
      </c>
      <c r="S250" s="41" t="str">
        <f ca="1" t="shared" si="64"/>
        <v>F0</v>
      </c>
      <c r="T250" s="41" t="str">
        <f ca="1" t="shared" si="65"/>
        <v>C2</v>
      </c>
      <c r="U250" s="41" t="str">
        <f ca="1" t="shared" si="66"/>
        <v>C2</v>
      </c>
    </row>
    <row r="251" spans="1:21" s="69" customFormat="1" ht="30" customHeight="1" thickBot="1">
      <c r="A251" s="79" t="s">
        <v>72</v>
      </c>
      <c r="B251" s="71" t="s">
        <v>39</v>
      </c>
      <c r="C251" s="56" t="s">
        <v>207</v>
      </c>
      <c r="D251" s="57"/>
      <c r="E251" s="58" t="s">
        <v>31</v>
      </c>
      <c r="F251" s="59">
        <v>100</v>
      </c>
      <c r="G251" s="60"/>
      <c r="H251" s="61">
        <f>ROUND(G251*F251,2)</f>
        <v>0</v>
      </c>
      <c r="I251" s="62"/>
      <c r="J251" s="63">
        <f ca="1">IF(CELL("protect",$G251)=1,"LOCKED","")</f>
      </c>
      <c r="K251" s="64" t="str">
        <f>CLEAN(CONCATENATE(TRIM($A251),TRIM($C251),TRIM($D251),TRIM($E251)))</f>
        <v>G003width &gt; or = 600 mmm²</v>
      </c>
      <c r="L251" s="65" t="e">
        <f>MATCH(K251,'[1]Pay Items'!#REF!,0)</f>
        <v>#REF!</v>
      </c>
      <c r="M251" s="66" t="str">
        <f ca="1">CELL("format",$F251)</f>
        <v>F0</v>
      </c>
      <c r="N251" s="66" t="str">
        <f ca="1">CELL("format",$G251)</f>
        <v>C2</v>
      </c>
      <c r="O251" s="66" t="str">
        <f ca="1">CELL("format",$H251)</f>
        <v>C2</v>
      </c>
      <c r="P251" s="38">
        <f ca="1" t="shared" si="62"/>
      </c>
      <c r="Q251" s="39" t="str">
        <f t="shared" si="63"/>
        <v>G003width &gt; or = 600 mmm²</v>
      </c>
      <c r="R251" s="40">
        <f>MATCH(Q251,'[2]Pay Items'!$K$1:$K$505,0)</f>
        <v>476</v>
      </c>
      <c r="S251" s="41" t="str">
        <f ca="1" t="shared" si="64"/>
        <v>F0</v>
      </c>
      <c r="T251" s="41" t="str">
        <f ca="1" t="shared" si="65"/>
        <v>C2</v>
      </c>
      <c r="U251" s="41" t="str">
        <f ca="1" t="shared" si="66"/>
        <v>C2</v>
      </c>
    </row>
    <row r="252" spans="1:21" s="69" customFormat="1" ht="36" customHeight="1" thickTop="1">
      <c r="A252" s="114"/>
      <c r="B252" s="115"/>
      <c r="C252" s="116" t="s">
        <v>257</v>
      </c>
      <c r="D252" s="117"/>
      <c r="E252" s="117"/>
      <c r="F252" s="59"/>
      <c r="G252" s="61"/>
      <c r="H252" s="61"/>
      <c r="I252" s="62"/>
      <c r="J252" s="63" t="str">
        <f ca="1">IF(CELL("protect",$G252)=1,"LOCKED","")</f>
        <v>LOCKED</v>
      </c>
      <c r="K252" s="64" t="str">
        <f>CLEAN(CONCATENATE(TRIM($A252),TRIM($C252),TRIM($D252),TRIM($E252)))</f>
        <v>MISCELLANEOUS</v>
      </c>
      <c r="L252" s="65" t="e">
        <f>MATCH(K252,'[1]Pay Items'!#REF!,0)</f>
        <v>#REF!</v>
      </c>
      <c r="M252" s="66" t="str">
        <f ca="1">CELL("format",$F252)</f>
        <v>F0</v>
      </c>
      <c r="N252" s="66" t="str">
        <f ca="1">CELL("format",$G252)</f>
        <v>C2</v>
      </c>
      <c r="O252" s="66" t="str">
        <f ca="1">CELL("format",$H252)</f>
        <v>C2</v>
      </c>
      <c r="P252" s="38" t="str">
        <f ca="1" t="shared" si="62"/>
        <v>LOCKED</v>
      </c>
      <c r="Q252" s="39" t="str">
        <f t="shared" si="63"/>
        <v>MISCELLANEOUS</v>
      </c>
      <c r="R252" s="40">
        <f>MATCH(Q252,'[2]Pay Items'!$K$1:$K$505,0)</f>
        <v>480</v>
      </c>
      <c r="S252" s="41" t="str">
        <f ca="1" t="shared" si="64"/>
        <v>F0</v>
      </c>
      <c r="T252" s="41" t="str">
        <f ca="1" t="shared" si="65"/>
        <v>C2</v>
      </c>
      <c r="U252" s="41" t="str">
        <f ca="1" t="shared" si="66"/>
        <v>C2</v>
      </c>
    </row>
    <row r="253" spans="1:21" s="67" customFormat="1" ht="30" customHeight="1" thickBot="1">
      <c r="A253" s="79"/>
      <c r="B253" s="118" t="s">
        <v>417</v>
      </c>
      <c r="C253" s="119" t="s">
        <v>432</v>
      </c>
      <c r="D253" s="120" t="s">
        <v>419</v>
      </c>
      <c r="E253" s="121" t="s">
        <v>31</v>
      </c>
      <c r="F253" s="122">
        <v>100</v>
      </c>
      <c r="G253" s="60"/>
      <c r="H253" s="123">
        <f>ROUND(G253*F253,2)</f>
        <v>0</v>
      </c>
      <c r="I253" s="124">
        <f>IF(F253&gt;0,ROUND(+G253+H253,2),"")</f>
        <v>0</v>
      </c>
      <c r="J253" s="125">
        <v>21.5</v>
      </c>
      <c r="K253" s="126">
        <f>IF(H253&gt;0,ROUND((ROUND(+H253,2)*ROUND(J253,2)),2),"")</f>
      </c>
      <c r="L253" s="126">
        <f>IF(I253&gt;0,ROUND((ROUND(+I253,2)*ROUND(J253,2)),2),"")</f>
      </c>
      <c r="M253" s="127">
        <f>IF(J253&gt;0,ROUND((ROUND(+J253,2)*ROUND(G253,2)),2),"")</f>
        <v>0</v>
      </c>
      <c r="N253" s="128">
        <f>IF($E253&gt;0,ROUND(+F253-I253,2),"")</f>
        <v>100</v>
      </c>
      <c r="O253" s="129">
        <f>IF($E253&gt;0,ROUND(+N253*$I253,2),"")</f>
        <v>0</v>
      </c>
      <c r="P253" s="38">
        <f ca="1" t="shared" si="62"/>
      </c>
      <c r="Q253" s="39" t="str">
        <f t="shared" si="63"/>
        <v>Supply and Installation of Pavement Repair FabricE11m²</v>
      </c>
      <c r="R253" s="40" t="e">
        <f>MATCH(Q253,'[2]Pay Items'!$K$1:$K$505,0)</f>
        <v>#N/A</v>
      </c>
      <c r="S253" s="41" t="str">
        <f ca="1" t="shared" si="64"/>
        <v>F0</v>
      </c>
      <c r="T253" s="41" t="str">
        <f ca="1" t="shared" si="65"/>
        <v>C2</v>
      </c>
      <c r="U253" s="41" t="str">
        <f ca="1" t="shared" si="66"/>
        <v>C2</v>
      </c>
    </row>
    <row r="254" spans="1:21" s="46" customFormat="1" ht="30" customHeight="1" thickBot="1" thickTop="1">
      <c r="A254" s="130"/>
      <c r="B254" s="110" t="str">
        <f>B197</f>
        <v>D</v>
      </c>
      <c r="C254" s="194" t="str">
        <f>C197</f>
        <v>London Street from Munroe Avenue to Tudor Crescent - Rehabilitation</v>
      </c>
      <c r="D254" s="195"/>
      <c r="E254" s="195"/>
      <c r="F254" s="196"/>
      <c r="G254" s="130"/>
      <c r="H254" s="131">
        <f>SUM(H197:H253)</f>
        <v>0</v>
      </c>
      <c r="I254" s="112"/>
      <c r="J254" s="45"/>
      <c r="K254" s="45"/>
      <c r="L254" s="45"/>
      <c r="M254" s="45"/>
      <c r="N254" s="45"/>
      <c r="O254" s="45"/>
      <c r="P254" s="38" t="str">
        <f ca="1" t="shared" si="62"/>
        <v>LOCKED</v>
      </c>
      <c r="Q254" s="39" t="str">
        <f t="shared" si="63"/>
        <v>London Street from Munroe Avenue to Tudor Crescent - Rehabilitation</v>
      </c>
      <c r="R254" s="40" t="e">
        <f>MATCH(Q254,'[2]Pay Items'!$K$1:$K$505,0)</f>
        <v>#N/A</v>
      </c>
      <c r="S254" s="41" t="str">
        <f ca="1" t="shared" si="64"/>
        <v>G</v>
      </c>
      <c r="T254" s="41" t="str">
        <f ca="1" t="shared" si="65"/>
        <v>C2</v>
      </c>
      <c r="U254" s="41" t="str">
        <f ca="1" t="shared" si="66"/>
        <v>C2</v>
      </c>
    </row>
    <row r="255" spans="1:21" s="46" customFormat="1" ht="30" customHeight="1" thickTop="1">
      <c r="A255" s="132"/>
      <c r="B255" s="43" t="s">
        <v>16</v>
      </c>
      <c r="C255" s="202" t="s">
        <v>431</v>
      </c>
      <c r="D255" s="203"/>
      <c r="E255" s="203"/>
      <c r="F255" s="204"/>
      <c r="G255" s="132"/>
      <c r="H255" s="133"/>
      <c r="I255" s="112"/>
      <c r="J255" s="45"/>
      <c r="K255" s="45"/>
      <c r="L255" s="45"/>
      <c r="M255" s="45"/>
      <c r="N255" s="45"/>
      <c r="O255" s="45"/>
      <c r="P255" s="38" t="str">
        <f ca="1" t="shared" si="62"/>
        <v>LOCKED</v>
      </c>
      <c r="Q255" s="39" t="str">
        <f t="shared" si="63"/>
        <v>Brazier Street from Harbison Avenue West to Jamison Avenue - Rehabilitation</v>
      </c>
      <c r="R255" s="40" t="e">
        <f>MATCH(Q255,'[2]Pay Items'!$K$1:$K$505,0)</f>
        <v>#N/A</v>
      </c>
      <c r="S255" s="41" t="str">
        <f ca="1" t="shared" si="64"/>
        <v>G</v>
      </c>
      <c r="T255" s="41" t="str">
        <f ca="1" t="shared" si="65"/>
        <v>F0</v>
      </c>
      <c r="U255" s="41" t="str">
        <f ca="1" t="shared" si="66"/>
        <v>F2</v>
      </c>
    </row>
    <row r="256" spans="1:21" ht="36" customHeight="1">
      <c r="A256" s="47"/>
      <c r="B256" s="48"/>
      <c r="C256" s="49" t="s">
        <v>19</v>
      </c>
      <c r="D256" s="50"/>
      <c r="E256" s="51" t="s">
        <v>2</v>
      </c>
      <c r="F256" s="51" t="s">
        <v>2</v>
      </c>
      <c r="G256" s="47"/>
      <c r="H256" s="52"/>
      <c r="I256" s="53"/>
      <c r="J256" s="5"/>
      <c r="K256" s="5"/>
      <c r="L256" s="5"/>
      <c r="M256" s="5"/>
      <c r="N256" s="5"/>
      <c r="O256" s="5"/>
      <c r="P256" s="38" t="str">
        <f ca="1" t="shared" si="62"/>
        <v>LOCKED</v>
      </c>
      <c r="Q256" s="39" t="str">
        <f t="shared" si="63"/>
        <v>EARTH AND BASE WORKS</v>
      </c>
      <c r="R256" s="40">
        <f>MATCH(Q256,'[2]Pay Items'!$K$1:$K$505,0)</f>
        <v>3</v>
      </c>
      <c r="S256" s="41" t="str">
        <f ca="1" t="shared" si="64"/>
        <v>G</v>
      </c>
      <c r="T256" s="41" t="str">
        <f ca="1" t="shared" si="65"/>
        <v>C2</v>
      </c>
      <c r="U256" s="41" t="str">
        <f ca="1" t="shared" si="66"/>
        <v>C2</v>
      </c>
    </row>
    <row r="257" spans="1:21" s="69" customFormat="1" ht="30" customHeight="1">
      <c r="A257" s="54" t="s">
        <v>36</v>
      </c>
      <c r="B257" s="55" t="s">
        <v>93</v>
      </c>
      <c r="C257" s="56" t="s">
        <v>37</v>
      </c>
      <c r="D257" s="57" t="s">
        <v>211</v>
      </c>
      <c r="E257" s="58" t="s">
        <v>31</v>
      </c>
      <c r="F257" s="59">
        <v>240</v>
      </c>
      <c r="G257" s="60"/>
      <c r="H257" s="61">
        <f>ROUND(G257*F257,2)</f>
        <v>0</v>
      </c>
      <c r="I257" s="62" t="s">
        <v>129</v>
      </c>
      <c r="J257" s="63">
        <f ca="1">IF(CELL("protect",$G257)=1,"LOCKED","")</f>
      </c>
      <c r="K257" s="64" t="str">
        <f>CLEAN(CONCATENATE(TRIM($A257),TRIM($C257),TRIM($D257),TRIM($E257)))</f>
        <v>A012Grading of BoulevardsCW 3110-R15m²</v>
      </c>
      <c r="L257" s="65" t="e">
        <f>MATCH(K257,'[1]Pay Items'!#REF!,0)</f>
        <v>#REF!</v>
      </c>
      <c r="M257" s="66" t="str">
        <f ca="1">CELL("format",$F257)</f>
        <v>F0</v>
      </c>
      <c r="N257" s="66" t="str">
        <f ca="1">CELL("format",$G257)</f>
        <v>C2</v>
      </c>
      <c r="O257" s="66" t="str">
        <f ca="1">CELL("format",$H257)</f>
        <v>C2</v>
      </c>
      <c r="P257" s="38">
        <f ca="1" t="shared" si="62"/>
      </c>
      <c r="Q257" s="39" t="str">
        <f t="shared" si="63"/>
        <v>A012Grading of BoulevardsCW 3110-R15m²</v>
      </c>
      <c r="R257" s="40">
        <f>MATCH(Q257,'[2]Pay Items'!$K$1:$K$505,0)</f>
        <v>23</v>
      </c>
      <c r="S257" s="41" t="str">
        <f ca="1" t="shared" si="64"/>
        <v>F0</v>
      </c>
      <c r="T257" s="41" t="str">
        <f ca="1" t="shared" si="65"/>
        <v>C2</v>
      </c>
      <c r="U257" s="41" t="str">
        <f ca="1" t="shared" si="66"/>
        <v>C2</v>
      </c>
    </row>
    <row r="258" spans="1:21" ht="36" customHeight="1">
      <c r="A258" s="47"/>
      <c r="B258" s="48"/>
      <c r="C258" s="76" t="s">
        <v>20</v>
      </c>
      <c r="D258" s="50"/>
      <c r="E258" s="77"/>
      <c r="F258" s="78"/>
      <c r="G258" s="47"/>
      <c r="H258" s="52"/>
      <c r="I258" s="53"/>
      <c r="J258" s="5"/>
      <c r="K258" s="5"/>
      <c r="L258" s="5"/>
      <c r="M258" s="5"/>
      <c r="N258" s="5"/>
      <c r="O258" s="5"/>
      <c r="P258" s="38" t="str">
        <f aca="true" ca="1" t="shared" si="82" ref="P258:P324">IF(CELL("protect",$G258)=1,"LOCKED","")</f>
        <v>LOCKED</v>
      </c>
      <c r="Q258" s="39" t="str">
        <f aca="true" t="shared" si="83" ref="Q258:Q324">CLEAN(CONCATENATE(TRIM($A258),TRIM($C258),TRIM($D258),TRIM($E258)))</f>
        <v>ROADWORKS - RENEWALS</v>
      </c>
      <c r="R258" s="40" t="e">
        <f>MATCH(Q258,'[2]Pay Items'!$K$1:$K$505,0)</f>
        <v>#N/A</v>
      </c>
      <c r="S258" s="41" t="str">
        <f aca="true" ca="1" t="shared" si="84" ref="S258:S324">CELL("format",$F258)</f>
        <v>F0</v>
      </c>
      <c r="T258" s="41" t="str">
        <f aca="true" ca="1" t="shared" si="85" ref="T258:T324">CELL("format",$G258)</f>
        <v>C2</v>
      </c>
      <c r="U258" s="41" t="str">
        <f aca="true" ca="1" t="shared" si="86" ref="U258:U324">CELL("format",$H258)</f>
        <v>C2</v>
      </c>
    </row>
    <row r="259" spans="1:21" s="69" customFormat="1" ht="30" customHeight="1">
      <c r="A259" s="79" t="s">
        <v>218</v>
      </c>
      <c r="B259" s="55" t="s">
        <v>245</v>
      </c>
      <c r="C259" s="56" t="s">
        <v>220</v>
      </c>
      <c r="D259" s="57" t="s">
        <v>212</v>
      </c>
      <c r="E259" s="58"/>
      <c r="F259" s="59"/>
      <c r="G259" s="47"/>
      <c r="H259" s="61"/>
      <c r="I259" s="62"/>
      <c r="J259" s="63" t="str">
        <f aca="true" ca="1" t="shared" si="87" ref="J259:J287">IF(CELL("protect",$G259)=1,"LOCKED","")</f>
        <v>LOCKED</v>
      </c>
      <c r="K259" s="64" t="str">
        <f aca="true" t="shared" si="88" ref="K259:K287">CLEAN(CONCATENATE(TRIM($A259),TRIM($C259),TRIM($D259),TRIM($E259)))</f>
        <v>B017Partial Slab PatchesCW 3230-R7</v>
      </c>
      <c r="L259" s="65" t="e">
        <f>MATCH(K259,'[1]Pay Items'!#REF!,0)</f>
        <v>#REF!</v>
      </c>
      <c r="M259" s="66" t="str">
        <f aca="true" ca="1" t="shared" si="89" ref="M259:M287">CELL("format",$F259)</f>
        <v>F0</v>
      </c>
      <c r="N259" s="66" t="str">
        <f aca="true" ca="1" t="shared" si="90" ref="N259:N287">CELL("format",$G259)</f>
        <v>C2</v>
      </c>
      <c r="O259" s="66" t="str">
        <f aca="true" ca="1" t="shared" si="91" ref="O259:O287">CELL("format",$H259)</f>
        <v>C2</v>
      </c>
      <c r="P259" s="38" t="str">
        <f ca="1" t="shared" si="82"/>
        <v>LOCKED</v>
      </c>
      <c r="Q259" s="39" t="str">
        <f t="shared" si="83"/>
        <v>B017Partial Slab PatchesCW 3230-R7</v>
      </c>
      <c r="R259" s="40">
        <f>MATCH(Q259,'[2]Pay Items'!$K$1:$K$505,0)</f>
        <v>66</v>
      </c>
      <c r="S259" s="41" t="str">
        <f ca="1" t="shared" si="84"/>
        <v>F0</v>
      </c>
      <c r="T259" s="41" t="str">
        <f ca="1" t="shared" si="85"/>
        <v>C2</v>
      </c>
      <c r="U259" s="41" t="str">
        <f ca="1" t="shared" si="86"/>
        <v>C2</v>
      </c>
    </row>
    <row r="260" spans="1:21" s="69" customFormat="1" ht="43.5" customHeight="1">
      <c r="A260" s="79" t="s">
        <v>366</v>
      </c>
      <c r="B260" s="71" t="s">
        <v>32</v>
      </c>
      <c r="C260" s="56" t="s">
        <v>367</v>
      </c>
      <c r="D260" s="57" t="s">
        <v>2</v>
      </c>
      <c r="E260" s="58" t="s">
        <v>31</v>
      </c>
      <c r="F260" s="59">
        <v>5</v>
      </c>
      <c r="G260" s="60"/>
      <c r="H260" s="61">
        <f>ROUND(G260*F260,2)</f>
        <v>0</v>
      </c>
      <c r="I260" s="62"/>
      <c r="J260" s="63">
        <f ca="1" t="shared" si="87"/>
      </c>
      <c r="K260" s="64" t="str">
        <f t="shared" si="88"/>
        <v>B030150 mm Concrete Pavement (Type A)m²</v>
      </c>
      <c r="L260" s="65" t="e">
        <f>MATCH(K260,'[1]Pay Items'!#REF!,0)</f>
        <v>#REF!</v>
      </c>
      <c r="M260" s="66" t="str">
        <f ca="1" t="shared" si="89"/>
        <v>F0</v>
      </c>
      <c r="N260" s="66" t="str">
        <f ca="1" t="shared" si="90"/>
        <v>C2</v>
      </c>
      <c r="O260" s="66" t="str">
        <f ca="1" t="shared" si="91"/>
        <v>C2</v>
      </c>
      <c r="P260" s="38">
        <f ca="1" t="shared" si="82"/>
      </c>
      <c r="Q260" s="39" t="str">
        <f t="shared" si="83"/>
        <v>B030150 mm Concrete Pavement (Type A)m²</v>
      </c>
      <c r="R260" s="40">
        <f>MATCH(Q260,'[2]Pay Items'!$K$1:$K$505,0)</f>
        <v>79</v>
      </c>
      <c r="S260" s="41" t="str">
        <f ca="1" t="shared" si="84"/>
        <v>F0</v>
      </c>
      <c r="T260" s="41" t="str">
        <f ca="1" t="shared" si="85"/>
        <v>C2</v>
      </c>
      <c r="U260" s="41" t="str">
        <f ca="1" t="shared" si="86"/>
        <v>C2</v>
      </c>
    </row>
    <row r="261" spans="1:21" s="69" customFormat="1" ht="43.5" customHeight="1">
      <c r="A261" s="79" t="s">
        <v>368</v>
      </c>
      <c r="B261" s="71" t="s">
        <v>39</v>
      </c>
      <c r="C261" s="56" t="s">
        <v>369</v>
      </c>
      <c r="D261" s="57" t="s">
        <v>2</v>
      </c>
      <c r="E261" s="58" t="s">
        <v>31</v>
      </c>
      <c r="F261" s="59">
        <v>155</v>
      </c>
      <c r="G261" s="60"/>
      <c r="H261" s="61">
        <f>ROUND(G261*F261,2)</f>
        <v>0</v>
      </c>
      <c r="I261" s="62"/>
      <c r="J261" s="63">
        <f ca="1" t="shared" si="87"/>
      </c>
      <c r="K261" s="64" t="str">
        <f t="shared" si="88"/>
        <v>B031150 mm Concrete Pavement (Type B)m²</v>
      </c>
      <c r="L261" s="65" t="e">
        <f>MATCH(K261,'[1]Pay Items'!#REF!,0)</f>
        <v>#REF!</v>
      </c>
      <c r="M261" s="66" t="str">
        <f ca="1" t="shared" si="89"/>
        <v>F0</v>
      </c>
      <c r="N261" s="66" t="str">
        <f ca="1" t="shared" si="90"/>
        <v>C2</v>
      </c>
      <c r="O261" s="66" t="str">
        <f ca="1" t="shared" si="91"/>
        <v>C2</v>
      </c>
      <c r="P261" s="38">
        <f ca="1" t="shared" si="82"/>
      </c>
      <c r="Q261" s="39" t="str">
        <f t="shared" si="83"/>
        <v>B031150 mm Concrete Pavement (Type B)m²</v>
      </c>
      <c r="R261" s="40">
        <f>MATCH(Q261,'[2]Pay Items'!$K$1:$K$505,0)</f>
        <v>80</v>
      </c>
      <c r="S261" s="41" t="str">
        <f ca="1" t="shared" si="84"/>
        <v>F0</v>
      </c>
      <c r="T261" s="41" t="str">
        <f ca="1" t="shared" si="85"/>
        <v>C2</v>
      </c>
      <c r="U261" s="41" t="str">
        <f ca="1" t="shared" si="86"/>
        <v>C2</v>
      </c>
    </row>
    <row r="262" spans="1:21" s="69" customFormat="1" ht="43.5" customHeight="1">
      <c r="A262" s="79" t="s">
        <v>372</v>
      </c>
      <c r="B262" s="71" t="s">
        <v>242</v>
      </c>
      <c r="C262" s="56" t="s">
        <v>373</v>
      </c>
      <c r="D262" s="57" t="s">
        <v>2</v>
      </c>
      <c r="E262" s="58" t="s">
        <v>31</v>
      </c>
      <c r="F262" s="59">
        <v>25</v>
      </c>
      <c r="G262" s="60"/>
      <c r="H262" s="61">
        <f>ROUND(G262*F262,2)</f>
        <v>0</v>
      </c>
      <c r="I262" s="62"/>
      <c r="J262" s="63">
        <f ca="1" t="shared" si="87"/>
      </c>
      <c r="K262" s="64" t="str">
        <f t="shared" si="88"/>
        <v>B032150 mm Concrete Pavement (Type C)m²</v>
      </c>
      <c r="L262" s="65" t="e">
        <f>MATCH(K262,'[1]Pay Items'!#REF!,0)</f>
        <v>#REF!</v>
      </c>
      <c r="M262" s="66" t="str">
        <f ca="1" t="shared" si="89"/>
        <v>F0</v>
      </c>
      <c r="N262" s="66" t="str">
        <f ca="1" t="shared" si="90"/>
        <v>C2</v>
      </c>
      <c r="O262" s="66" t="str">
        <f ca="1" t="shared" si="91"/>
        <v>C2</v>
      </c>
      <c r="P262" s="38">
        <f ca="1" t="shared" si="82"/>
      </c>
      <c r="Q262" s="39" t="str">
        <f t="shared" si="83"/>
        <v>B032150 mm Concrete Pavement (Type C)m²</v>
      </c>
      <c r="R262" s="40">
        <f>MATCH(Q262,'[2]Pay Items'!$K$1:$K$505,0)</f>
        <v>81</v>
      </c>
      <c r="S262" s="41" t="str">
        <f ca="1" t="shared" si="84"/>
        <v>F0</v>
      </c>
      <c r="T262" s="41" t="str">
        <f ca="1" t="shared" si="85"/>
        <v>C2</v>
      </c>
      <c r="U262" s="41" t="str">
        <f ca="1" t="shared" si="86"/>
        <v>C2</v>
      </c>
    </row>
    <row r="263" spans="1:21" s="69" customFormat="1" ht="43.5" customHeight="1">
      <c r="A263" s="79" t="s">
        <v>370</v>
      </c>
      <c r="B263" s="71" t="s">
        <v>69</v>
      </c>
      <c r="C263" s="56" t="s">
        <v>371</v>
      </c>
      <c r="D263" s="57" t="s">
        <v>2</v>
      </c>
      <c r="E263" s="58" t="s">
        <v>31</v>
      </c>
      <c r="F263" s="59">
        <v>90</v>
      </c>
      <c r="G263" s="60"/>
      <c r="H263" s="61">
        <f>ROUND(G263*F263,2)</f>
        <v>0</v>
      </c>
      <c r="I263" s="62"/>
      <c r="J263" s="63">
        <f ca="1" t="shared" si="87"/>
      </c>
      <c r="K263" s="64" t="str">
        <f t="shared" si="88"/>
        <v>B033150 mm Concrete Pavement (Type D)m²</v>
      </c>
      <c r="L263" s="65" t="e">
        <f>MATCH(K263,'[1]Pay Items'!#REF!,0)</f>
        <v>#REF!</v>
      </c>
      <c r="M263" s="66" t="str">
        <f ca="1" t="shared" si="89"/>
        <v>F0</v>
      </c>
      <c r="N263" s="66" t="str">
        <f ca="1" t="shared" si="90"/>
        <v>C2</v>
      </c>
      <c r="O263" s="66" t="str">
        <f ca="1" t="shared" si="91"/>
        <v>C2</v>
      </c>
      <c r="P263" s="38">
        <f ca="1" t="shared" si="82"/>
      </c>
      <c r="Q263" s="39" t="str">
        <f t="shared" si="83"/>
        <v>B033150 mm Concrete Pavement (Type D)m²</v>
      </c>
      <c r="R263" s="40">
        <f>MATCH(Q263,'[2]Pay Items'!$K$1:$K$505,0)</f>
        <v>82</v>
      </c>
      <c r="S263" s="41" t="str">
        <f ca="1" t="shared" si="84"/>
        <v>F0</v>
      </c>
      <c r="T263" s="41" t="str">
        <f ca="1" t="shared" si="85"/>
        <v>C2</v>
      </c>
      <c r="U263" s="41" t="str">
        <f ca="1" t="shared" si="86"/>
        <v>C2</v>
      </c>
    </row>
    <row r="264" spans="1:21" s="69" customFormat="1" ht="30" customHeight="1">
      <c r="A264" s="79" t="s">
        <v>40</v>
      </c>
      <c r="B264" s="55" t="s">
        <v>320</v>
      </c>
      <c r="C264" s="56" t="s">
        <v>41</v>
      </c>
      <c r="D264" s="57" t="s">
        <v>212</v>
      </c>
      <c r="E264" s="58"/>
      <c r="F264" s="59"/>
      <c r="G264" s="47"/>
      <c r="H264" s="61"/>
      <c r="I264" s="62"/>
      <c r="J264" s="63" t="str">
        <f ca="1" t="shared" si="87"/>
        <v>LOCKED</v>
      </c>
      <c r="K264" s="64" t="str">
        <f t="shared" si="88"/>
        <v>B094Drilled DowelsCW 3230-R7</v>
      </c>
      <c r="L264" s="65" t="e">
        <f>MATCH(K264,'[1]Pay Items'!#REF!,0)</f>
        <v>#REF!</v>
      </c>
      <c r="M264" s="66" t="str">
        <f ca="1" t="shared" si="89"/>
        <v>F0</v>
      </c>
      <c r="N264" s="66" t="str">
        <f ca="1" t="shared" si="90"/>
        <v>C2</v>
      </c>
      <c r="O264" s="66" t="str">
        <f ca="1" t="shared" si="91"/>
        <v>C2</v>
      </c>
      <c r="P264" s="38" t="str">
        <f ca="1" t="shared" si="82"/>
        <v>LOCKED</v>
      </c>
      <c r="Q264" s="39" t="str">
        <f t="shared" si="83"/>
        <v>B094Drilled DowelsCW 3230-R7</v>
      </c>
      <c r="R264" s="40">
        <f>MATCH(Q264,'[2]Pay Items'!$K$1:$K$505,0)</f>
        <v>145</v>
      </c>
      <c r="S264" s="41" t="str">
        <f ca="1" t="shared" si="84"/>
        <v>F0</v>
      </c>
      <c r="T264" s="41" t="str">
        <f ca="1" t="shared" si="85"/>
        <v>C2</v>
      </c>
      <c r="U264" s="41" t="str">
        <f ca="1" t="shared" si="86"/>
        <v>C2</v>
      </c>
    </row>
    <row r="265" spans="1:21" s="69" customFormat="1" ht="30" customHeight="1">
      <c r="A265" s="79" t="s">
        <v>42</v>
      </c>
      <c r="B265" s="71" t="s">
        <v>32</v>
      </c>
      <c r="C265" s="56" t="s">
        <v>43</v>
      </c>
      <c r="D265" s="57" t="s">
        <v>2</v>
      </c>
      <c r="E265" s="58" t="s">
        <v>38</v>
      </c>
      <c r="F265" s="59">
        <v>140</v>
      </c>
      <c r="G265" s="60"/>
      <c r="H265" s="61">
        <f>ROUND(G265*F265,2)</f>
        <v>0</v>
      </c>
      <c r="I265" s="62"/>
      <c r="J265" s="63">
        <f ca="1" t="shared" si="87"/>
      </c>
      <c r="K265" s="64" t="str">
        <f t="shared" si="88"/>
        <v>B09519.1 mm Diametereach</v>
      </c>
      <c r="L265" s="65" t="e">
        <f>MATCH(K265,'[1]Pay Items'!#REF!,0)</f>
        <v>#REF!</v>
      </c>
      <c r="M265" s="66" t="str">
        <f ca="1" t="shared" si="89"/>
        <v>F0</v>
      </c>
      <c r="N265" s="66" t="str">
        <f ca="1" t="shared" si="90"/>
        <v>C2</v>
      </c>
      <c r="O265" s="66" t="str">
        <f ca="1" t="shared" si="91"/>
        <v>C2</v>
      </c>
      <c r="P265" s="38">
        <f ca="1" t="shared" si="82"/>
      </c>
      <c r="Q265" s="39" t="str">
        <f t="shared" si="83"/>
        <v>B09519.1 mm Diametereach</v>
      </c>
      <c r="R265" s="40">
        <f>MATCH(Q265,'[2]Pay Items'!$K$1:$K$505,0)</f>
        <v>146</v>
      </c>
      <c r="S265" s="41" t="str">
        <f ca="1" t="shared" si="84"/>
        <v>F0</v>
      </c>
      <c r="T265" s="41" t="str">
        <f ca="1" t="shared" si="85"/>
        <v>C2</v>
      </c>
      <c r="U265" s="41" t="str">
        <f ca="1" t="shared" si="86"/>
        <v>C2</v>
      </c>
    </row>
    <row r="266" spans="1:21" s="69" customFormat="1" ht="30" customHeight="1">
      <c r="A266" s="79" t="s">
        <v>44</v>
      </c>
      <c r="B266" s="55" t="s">
        <v>239</v>
      </c>
      <c r="C266" s="56" t="s">
        <v>45</v>
      </c>
      <c r="D266" s="57" t="s">
        <v>212</v>
      </c>
      <c r="E266" s="58"/>
      <c r="F266" s="59"/>
      <c r="G266" s="70"/>
      <c r="H266" s="61"/>
      <c r="I266" s="62"/>
      <c r="J266" s="63" t="str">
        <f ca="1" t="shared" si="87"/>
        <v>LOCKED</v>
      </c>
      <c r="K266" s="64" t="str">
        <f t="shared" si="88"/>
        <v>B097Drilled Tie BarsCW 3230-R7</v>
      </c>
      <c r="L266" s="65" t="e">
        <f>MATCH(K266,'[1]Pay Items'!#REF!,0)</f>
        <v>#REF!</v>
      </c>
      <c r="M266" s="66" t="str">
        <f ca="1" t="shared" si="89"/>
        <v>F0</v>
      </c>
      <c r="N266" s="66" t="str">
        <f ca="1" t="shared" si="90"/>
        <v>G</v>
      </c>
      <c r="O266" s="66" t="str">
        <f ca="1" t="shared" si="91"/>
        <v>C2</v>
      </c>
      <c r="P266" s="38" t="str">
        <f ca="1" t="shared" si="82"/>
        <v>LOCKED</v>
      </c>
      <c r="Q266" s="39" t="str">
        <f t="shared" si="83"/>
        <v>B097Drilled Tie BarsCW 3230-R7</v>
      </c>
      <c r="R266" s="40">
        <f>MATCH(Q266,'[2]Pay Items'!$K$1:$K$505,0)</f>
        <v>148</v>
      </c>
      <c r="S266" s="41" t="str">
        <f ca="1" t="shared" si="84"/>
        <v>F0</v>
      </c>
      <c r="T266" s="41" t="str">
        <f ca="1" t="shared" si="85"/>
        <v>G</v>
      </c>
      <c r="U266" s="41" t="str">
        <f ca="1" t="shared" si="86"/>
        <v>C2</v>
      </c>
    </row>
    <row r="267" spans="1:21" s="69" customFormat="1" ht="30" customHeight="1">
      <c r="A267" s="79" t="s">
        <v>46</v>
      </c>
      <c r="B267" s="71" t="s">
        <v>32</v>
      </c>
      <c r="C267" s="56" t="s">
        <v>47</v>
      </c>
      <c r="D267" s="57" t="s">
        <v>2</v>
      </c>
      <c r="E267" s="58" t="s">
        <v>38</v>
      </c>
      <c r="F267" s="59">
        <v>380</v>
      </c>
      <c r="G267" s="60"/>
      <c r="H267" s="61">
        <f>ROUND(G267*F267,2)</f>
        <v>0</v>
      </c>
      <c r="I267" s="62"/>
      <c r="J267" s="63">
        <f ca="1" t="shared" si="87"/>
      </c>
      <c r="K267" s="64" t="str">
        <f t="shared" si="88"/>
        <v>B09820 M Deformed Tie Bareach</v>
      </c>
      <c r="L267" s="65" t="e">
        <f>MATCH(K267,'[1]Pay Items'!#REF!,0)</f>
        <v>#REF!</v>
      </c>
      <c r="M267" s="66" t="str">
        <f ca="1" t="shared" si="89"/>
        <v>F0</v>
      </c>
      <c r="N267" s="66" t="str">
        <f ca="1" t="shared" si="90"/>
        <v>C2</v>
      </c>
      <c r="O267" s="66" t="str">
        <f ca="1" t="shared" si="91"/>
        <v>C2</v>
      </c>
      <c r="P267" s="38">
        <f ca="1" t="shared" si="82"/>
      </c>
      <c r="Q267" s="39" t="str">
        <f t="shared" si="83"/>
        <v>B09820 M Deformed Tie Bareach</v>
      </c>
      <c r="R267" s="40">
        <f>MATCH(Q267,'[2]Pay Items'!$K$1:$K$505,0)</f>
        <v>149</v>
      </c>
      <c r="S267" s="41" t="str">
        <f ca="1" t="shared" si="84"/>
        <v>F0</v>
      </c>
      <c r="T267" s="41" t="str">
        <f ca="1" t="shared" si="85"/>
        <v>C2</v>
      </c>
      <c r="U267" s="41" t="str">
        <f ca="1" t="shared" si="86"/>
        <v>C2</v>
      </c>
    </row>
    <row r="268" spans="1:21" s="69" customFormat="1" ht="30" customHeight="1">
      <c r="A268" s="168" t="s">
        <v>133</v>
      </c>
      <c r="B268" s="169" t="s">
        <v>321</v>
      </c>
      <c r="C268" s="170" t="s">
        <v>134</v>
      </c>
      <c r="D268" s="171" t="s">
        <v>213</v>
      </c>
      <c r="E268" s="172"/>
      <c r="F268" s="173"/>
      <c r="G268" s="174"/>
      <c r="H268" s="175"/>
      <c r="I268" s="176"/>
      <c r="J268" s="63"/>
      <c r="K268" s="64"/>
      <c r="L268" s="65"/>
      <c r="M268" s="66"/>
      <c r="N268" s="66"/>
      <c r="O268" s="66"/>
      <c r="P268" s="38"/>
      <c r="Q268" s="39"/>
      <c r="R268" s="40"/>
      <c r="S268" s="41"/>
      <c r="T268" s="41"/>
      <c r="U268" s="41"/>
    </row>
    <row r="269" spans="1:21" s="69" customFormat="1" ht="30" customHeight="1">
      <c r="A269" s="168" t="s">
        <v>135</v>
      </c>
      <c r="B269" s="177" t="s">
        <v>32</v>
      </c>
      <c r="C269" s="170" t="s">
        <v>136</v>
      </c>
      <c r="D269" s="171" t="s">
        <v>2</v>
      </c>
      <c r="E269" s="172" t="s">
        <v>31</v>
      </c>
      <c r="F269" s="173">
        <v>230</v>
      </c>
      <c r="G269" s="178"/>
      <c r="H269" s="175">
        <f>ROUND(G269*F269,2)</f>
        <v>0</v>
      </c>
      <c r="I269" s="176"/>
      <c r="J269" s="63"/>
      <c r="K269" s="64"/>
      <c r="L269" s="65"/>
      <c r="M269" s="66"/>
      <c r="N269" s="66"/>
      <c r="O269" s="66"/>
      <c r="P269" s="38"/>
      <c r="Q269" s="39"/>
      <c r="R269" s="40"/>
      <c r="S269" s="41"/>
      <c r="T269" s="41"/>
      <c r="U269" s="41"/>
    </row>
    <row r="270" spans="1:21" s="67" customFormat="1" ht="43.5" customHeight="1">
      <c r="A270" s="79" t="s">
        <v>137</v>
      </c>
      <c r="B270" s="55" t="s">
        <v>181</v>
      </c>
      <c r="C270" s="56" t="s">
        <v>48</v>
      </c>
      <c r="D270" s="57" t="s">
        <v>213</v>
      </c>
      <c r="E270" s="58"/>
      <c r="F270" s="59"/>
      <c r="G270" s="47"/>
      <c r="H270" s="61"/>
      <c r="I270" s="62"/>
      <c r="J270" s="63" t="str">
        <f ca="1" t="shared" si="87"/>
        <v>LOCKED</v>
      </c>
      <c r="K270" s="64" t="str">
        <f t="shared" si="88"/>
        <v>B114rlMiscellaneous Concrete Slab RenewalCW 3235-R9</v>
      </c>
      <c r="L270" s="65" t="e">
        <f>MATCH(K270,'[1]Pay Items'!#REF!,0)</f>
        <v>#REF!</v>
      </c>
      <c r="M270" s="66" t="str">
        <f ca="1" t="shared" si="89"/>
        <v>F0</v>
      </c>
      <c r="N270" s="66" t="str">
        <f ca="1" t="shared" si="90"/>
        <v>C2</v>
      </c>
      <c r="O270" s="66" t="str">
        <f ca="1" t="shared" si="91"/>
        <v>C2</v>
      </c>
      <c r="P270" s="38" t="str">
        <f ca="1" t="shared" si="82"/>
        <v>LOCKED</v>
      </c>
      <c r="Q270" s="39" t="str">
        <f t="shared" si="83"/>
        <v>B114rlMiscellaneous Concrete Slab RenewalCW 3235-R9</v>
      </c>
      <c r="R270" s="40">
        <f>MATCH(Q270,'[2]Pay Items'!$K$1:$K$505,0)</f>
        <v>167</v>
      </c>
      <c r="S270" s="41" t="str">
        <f ca="1" t="shared" si="84"/>
        <v>F0</v>
      </c>
      <c r="T270" s="41" t="str">
        <f ca="1" t="shared" si="85"/>
        <v>C2</v>
      </c>
      <c r="U270" s="41" t="str">
        <f ca="1" t="shared" si="86"/>
        <v>C2</v>
      </c>
    </row>
    <row r="271" spans="1:21" s="69" customFormat="1" ht="30" customHeight="1">
      <c r="A271" s="79" t="s">
        <v>138</v>
      </c>
      <c r="B271" s="71" t="s">
        <v>32</v>
      </c>
      <c r="C271" s="56" t="s">
        <v>136</v>
      </c>
      <c r="D271" s="57" t="s">
        <v>49</v>
      </c>
      <c r="E271" s="58"/>
      <c r="F271" s="59"/>
      <c r="G271" s="70"/>
      <c r="H271" s="61"/>
      <c r="I271" s="62"/>
      <c r="J271" s="63" t="str">
        <f ca="1" t="shared" si="87"/>
        <v>LOCKED</v>
      </c>
      <c r="K271" s="64" t="str">
        <f t="shared" si="88"/>
        <v>B118rl100 mm SidewalkSD-228A</v>
      </c>
      <c r="L271" s="65" t="e">
        <f>MATCH(K271,'[1]Pay Items'!#REF!,0)</f>
        <v>#REF!</v>
      </c>
      <c r="M271" s="66" t="str">
        <f ca="1" t="shared" si="89"/>
        <v>F0</v>
      </c>
      <c r="N271" s="66" t="str">
        <f ca="1" t="shared" si="90"/>
        <v>G</v>
      </c>
      <c r="O271" s="66" t="str">
        <f ca="1" t="shared" si="91"/>
        <v>C2</v>
      </c>
      <c r="P271" s="38" t="str">
        <f ca="1" t="shared" si="82"/>
        <v>LOCKED</v>
      </c>
      <c r="Q271" s="39" t="str">
        <f t="shared" si="83"/>
        <v>B118rl100 mm SidewalkSD-228A</v>
      </c>
      <c r="R271" s="40">
        <f>MATCH(Q271,'[2]Pay Items'!$K$1:$K$505,0)</f>
        <v>171</v>
      </c>
      <c r="S271" s="41" t="str">
        <f ca="1" t="shared" si="84"/>
        <v>F0</v>
      </c>
      <c r="T271" s="41" t="str">
        <f ca="1" t="shared" si="85"/>
        <v>G</v>
      </c>
      <c r="U271" s="41" t="str">
        <f ca="1" t="shared" si="86"/>
        <v>C2</v>
      </c>
    </row>
    <row r="272" spans="1:21" s="69" customFormat="1" ht="30" customHeight="1">
      <c r="A272" s="79" t="s">
        <v>139</v>
      </c>
      <c r="B272" s="80" t="s">
        <v>140</v>
      </c>
      <c r="C272" s="56" t="s">
        <v>141</v>
      </c>
      <c r="D272" s="57"/>
      <c r="E272" s="58" t="s">
        <v>31</v>
      </c>
      <c r="F272" s="59">
        <v>10</v>
      </c>
      <c r="G272" s="60"/>
      <c r="H272" s="61">
        <f>ROUND(G272*F272,2)</f>
        <v>0</v>
      </c>
      <c r="I272" s="81"/>
      <c r="J272" s="63">
        <f ca="1" t="shared" si="87"/>
      </c>
      <c r="K272" s="64" t="str">
        <f t="shared" si="88"/>
        <v>B119rlLess than 5 sq.m.m²</v>
      </c>
      <c r="L272" s="65" t="e">
        <f>MATCH(K272,'[1]Pay Items'!#REF!,0)</f>
        <v>#REF!</v>
      </c>
      <c r="M272" s="66" t="str">
        <f ca="1" t="shared" si="89"/>
        <v>F0</v>
      </c>
      <c r="N272" s="66" t="str">
        <f ca="1" t="shared" si="90"/>
        <v>C2</v>
      </c>
      <c r="O272" s="66" t="str">
        <f ca="1" t="shared" si="91"/>
        <v>C2</v>
      </c>
      <c r="P272" s="38">
        <f ca="1" t="shared" si="82"/>
      </c>
      <c r="Q272" s="39" t="str">
        <f t="shared" si="83"/>
        <v>B119rlLess than 5 sq.m.m²</v>
      </c>
      <c r="R272" s="40">
        <f>MATCH(Q272,'[2]Pay Items'!$K$1:$K$505,0)</f>
        <v>172</v>
      </c>
      <c r="S272" s="41" t="str">
        <f ca="1" t="shared" si="84"/>
        <v>F0</v>
      </c>
      <c r="T272" s="41" t="str">
        <f ca="1" t="shared" si="85"/>
        <v>C2</v>
      </c>
      <c r="U272" s="41" t="str">
        <f ca="1" t="shared" si="86"/>
        <v>C2</v>
      </c>
    </row>
    <row r="273" spans="1:21" s="69" customFormat="1" ht="30" customHeight="1">
      <c r="A273" s="79" t="s">
        <v>142</v>
      </c>
      <c r="B273" s="80" t="s">
        <v>143</v>
      </c>
      <c r="C273" s="56" t="s">
        <v>144</v>
      </c>
      <c r="D273" s="57"/>
      <c r="E273" s="58" t="s">
        <v>31</v>
      </c>
      <c r="F273" s="59">
        <v>50</v>
      </c>
      <c r="G273" s="60"/>
      <c r="H273" s="61">
        <f>ROUND(G273*F273,2)</f>
        <v>0</v>
      </c>
      <c r="I273" s="62"/>
      <c r="J273" s="63">
        <f ca="1" t="shared" si="87"/>
      </c>
      <c r="K273" s="64" t="str">
        <f t="shared" si="88"/>
        <v>B120rl5 sq.m. to 20 sq.m.m²</v>
      </c>
      <c r="L273" s="65" t="e">
        <f>MATCH(K273,'[1]Pay Items'!#REF!,0)</f>
        <v>#REF!</v>
      </c>
      <c r="M273" s="66" t="str">
        <f ca="1" t="shared" si="89"/>
        <v>F0</v>
      </c>
      <c r="N273" s="66" t="str">
        <f ca="1" t="shared" si="90"/>
        <v>C2</v>
      </c>
      <c r="O273" s="66" t="str">
        <f ca="1" t="shared" si="91"/>
        <v>C2</v>
      </c>
      <c r="P273" s="38">
        <f ca="1" t="shared" si="82"/>
      </c>
      <c r="Q273" s="39" t="str">
        <f t="shared" si="83"/>
        <v>B120rl5 sq.m. to 20 sq.m.m²</v>
      </c>
      <c r="R273" s="40">
        <f>MATCH(Q273,'[2]Pay Items'!$K$1:$K$505,0)</f>
        <v>173</v>
      </c>
      <c r="S273" s="41" t="str">
        <f ca="1" t="shared" si="84"/>
        <v>F0</v>
      </c>
      <c r="T273" s="41" t="str">
        <f ca="1" t="shared" si="85"/>
        <v>C2</v>
      </c>
      <c r="U273" s="41" t="str">
        <f ca="1" t="shared" si="86"/>
        <v>C2</v>
      </c>
    </row>
    <row r="274" spans="1:21" s="69" customFormat="1" ht="30" customHeight="1">
      <c r="A274" s="79" t="s">
        <v>145</v>
      </c>
      <c r="B274" s="80" t="s">
        <v>146</v>
      </c>
      <c r="C274" s="56" t="s">
        <v>147</v>
      </c>
      <c r="D274" s="57" t="s">
        <v>2</v>
      </c>
      <c r="E274" s="58" t="s">
        <v>31</v>
      </c>
      <c r="F274" s="59">
        <v>350</v>
      </c>
      <c r="G274" s="60"/>
      <c r="H274" s="61">
        <f>ROUND(G274*F274,2)</f>
        <v>0</v>
      </c>
      <c r="I274" s="89"/>
      <c r="J274" s="63">
        <f ca="1" t="shared" si="87"/>
      </c>
      <c r="K274" s="64" t="str">
        <f t="shared" si="88"/>
        <v>B121rlGreater than 20 sq.m.m²</v>
      </c>
      <c r="L274" s="65" t="e">
        <f>MATCH(K274,'[1]Pay Items'!#REF!,0)</f>
        <v>#REF!</v>
      </c>
      <c r="M274" s="66" t="str">
        <f ca="1" t="shared" si="89"/>
        <v>F0</v>
      </c>
      <c r="N274" s="66" t="str">
        <f ca="1" t="shared" si="90"/>
        <v>C2</v>
      </c>
      <c r="O274" s="66" t="str">
        <f ca="1" t="shared" si="91"/>
        <v>C2</v>
      </c>
      <c r="P274" s="38">
        <f ca="1" t="shared" si="82"/>
      </c>
      <c r="Q274" s="39" t="str">
        <f t="shared" si="83"/>
        <v>B121rlGreater than 20 sq.m.m²</v>
      </c>
      <c r="R274" s="40">
        <f>MATCH(Q274,'[2]Pay Items'!$K$1:$K$505,0)</f>
        <v>174</v>
      </c>
      <c r="S274" s="41" t="str">
        <f ca="1" t="shared" si="84"/>
        <v>F0</v>
      </c>
      <c r="T274" s="41" t="str">
        <f ca="1" t="shared" si="85"/>
        <v>C2</v>
      </c>
      <c r="U274" s="41" t="str">
        <f ca="1" t="shared" si="86"/>
        <v>C2</v>
      </c>
    </row>
    <row r="275" spans="1:21" s="69" customFormat="1" ht="30" customHeight="1">
      <c r="A275" s="79" t="s">
        <v>150</v>
      </c>
      <c r="B275" s="55" t="s">
        <v>322</v>
      </c>
      <c r="C275" s="56" t="s">
        <v>51</v>
      </c>
      <c r="D275" s="57" t="s">
        <v>426</v>
      </c>
      <c r="E275" s="58"/>
      <c r="F275" s="59"/>
      <c r="G275" s="70"/>
      <c r="H275" s="61"/>
      <c r="I275" s="62"/>
      <c r="J275" s="63" t="str">
        <f ca="1" t="shared" si="87"/>
        <v>LOCKED</v>
      </c>
      <c r="K275" s="64" t="str">
        <f t="shared" si="88"/>
        <v>B154rlConcrete Curb RenewalCW 3240-R9</v>
      </c>
      <c r="L275" s="65" t="e">
        <f>MATCH(K275,'[1]Pay Items'!#REF!,0)</f>
        <v>#REF!</v>
      </c>
      <c r="M275" s="66" t="str">
        <f ca="1" t="shared" si="89"/>
        <v>F0</v>
      </c>
      <c r="N275" s="66" t="str">
        <f ca="1" t="shared" si="90"/>
        <v>G</v>
      </c>
      <c r="O275" s="66" t="str">
        <f ca="1" t="shared" si="91"/>
        <v>C2</v>
      </c>
      <c r="P275" s="38" t="str">
        <f ca="1" t="shared" si="82"/>
        <v>LOCKED</v>
      </c>
      <c r="Q275" s="39" t="str">
        <f t="shared" si="83"/>
        <v>B154rlConcrete Curb RenewalCW 3240-R9</v>
      </c>
      <c r="R275" s="40">
        <f>MATCH(Q275,'[2]Pay Items'!$K$1:$K$505,0)</f>
        <v>217</v>
      </c>
      <c r="S275" s="41" t="str">
        <f ca="1" t="shared" si="84"/>
        <v>F0</v>
      </c>
      <c r="T275" s="41" t="str">
        <f ca="1" t="shared" si="85"/>
        <v>G</v>
      </c>
      <c r="U275" s="41" t="str">
        <f ca="1" t="shared" si="86"/>
        <v>C2</v>
      </c>
    </row>
    <row r="276" spans="1:21" s="69" customFormat="1" ht="30" customHeight="1">
      <c r="A276" s="79" t="s">
        <v>227</v>
      </c>
      <c r="B276" s="71" t="s">
        <v>32</v>
      </c>
      <c r="C276" s="56" t="s">
        <v>427</v>
      </c>
      <c r="D276" s="57" t="s">
        <v>228</v>
      </c>
      <c r="E276" s="58"/>
      <c r="F276" s="59"/>
      <c r="G276" s="61"/>
      <c r="H276" s="61"/>
      <c r="I276" s="62" t="s">
        <v>151</v>
      </c>
      <c r="J276" s="63" t="str">
        <f ca="1" t="shared" si="87"/>
        <v>LOCKED</v>
      </c>
      <c r="K276" s="64" t="str">
        <f t="shared" si="88"/>
        <v>B159rlBarrier (150 mm reveal ht, Separate)SD-203A</v>
      </c>
      <c r="L276" s="65" t="e">
        <f>MATCH(K276,'[1]Pay Items'!#REF!,0)</f>
        <v>#REF!</v>
      </c>
      <c r="M276" s="66" t="str">
        <f ca="1" t="shared" si="89"/>
        <v>F0</v>
      </c>
      <c r="N276" s="66" t="str">
        <f ca="1" t="shared" si="90"/>
        <v>C2</v>
      </c>
      <c r="O276" s="66" t="str">
        <f ca="1" t="shared" si="91"/>
        <v>C2</v>
      </c>
      <c r="P276" s="38" t="str">
        <f ca="1" t="shared" si="82"/>
        <v>LOCKED</v>
      </c>
      <c r="Q276" s="39" t="str">
        <f t="shared" si="83"/>
        <v>B159rlBarrier (150 mm reveal ht, Separate)SD-203A</v>
      </c>
      <c r="R276" s="40" t="e">
        <f>MATCH(Q276,'[2]Pay Items'!$K$1:$K$505,0)</f>
        <v>#N/A</v>
      </c>
      <c r="S276" s="41" t="str">
        <f ca="1" t="shared" si="84"/>
        <v>F0</v>
      </c>
      <c r="T276" s="41" t="str">
        <f ca="1" t="shared" si="85"/>
        <v>C2</v>
      </c>
      <c r="U276" s="41" t="str">
        <f ca="1" t="shared" si="86"/>
        <v>C2</v>
      </c>
    </row>
    <row r="277" spans="1:21" s="69" customFormat="1" ht="30" customHeight="1">
      <c r="A277" s="79" t="s">
        <v>229</v>
      </c>
      <c r="B277" s="80" t="s">
        <v>140</v>
      </c>
      <c r="C277" s="56" t="s">
        <v>152</v>
      </c>
      <c r="D277" s="57"/>
      <c r="E277" s="58" t="s">
        <v>50</v>
      </c>
      <c r="F277" s="59">
        <v>50</v>
      </c>
      <c r="G277" s="60"/>
      <c r="H277" s="61">
        <f>ROUND(G277*F277,2)</f>
        <v>0</v>
      </c>
      <c r="I277" s="81"/>
      <c r="J277" s="63">
        <f ca="1" t="shared" si="87"/>
      </c>
      <c r="K277" s="64" t="str">
        <f t="shared" si="88"/>
        <v>B160rlLess than 3 mm</v>
      </c>
      <c r="L277" s="65" t="e">
        <f>MATCH(K277,'[1]Pay Items'!#REF!,0)</f>
        <v>#REF!</v>
      </c>
      <c r="M277" s="66" t="str">
        <f ca="1" t="shared" si="89"/>
        <v>F0</v>
      </c>
      <c r="N277" s="66" t="str">
        <f ca="1" t="shared" si="90"/>
        <v>C2</v>
      </c>
      <c r="O277" s="66" t="str">
        <f ca="1" t="shared" si="91"/>
        <v>C2</v>
      </c>
      <c r="P277" s="38">
        <f ca="1" t="shared" si="82"/>
      </c>
      <c r="Q277" s="39" t="str">
        <f t="shared" si="83"/>
        <v>B160rlLess than 3 mm</v>
      </c>
      <c r="R277" s="40">
        <f>MATCH(Q277,'[2]Pay Items'!$K$1:$K$505,0)</f>
        <v>223</v>
      </c>
      <c r="S277" s="41" t="str">
        <f ca="1" t="shared" si="84"/>
        <v>F0</v>
      </c>
      <c r="T277" s="41" t="str">
        <f ca="1" t="shared" si="85"/>
        <v>C2</v>
      </c>
      <c r="U277" s="41" t="str">
        <f ca="1" t="shared" si="86"/>
        <v>C2</v>
      </c>
    </row>
    <row r="278" spans="1:21" s="69" customFormat="1" ht="30" customHeight="1">
      <c r="A278" s="79" t="s">
        <v>230</v>
      </c>
      <c r="B278" s="80" t="s">
        <v>143</v>
      </c>
      <c r="C278" s="56" t="s">
        <v>153</v>
      </c>
      <c r="D278" s="57"/>
      <c r="E278" s="58" t="s">
        <v>50</v>
      </c>
      <c r="F278" s="59">
        <v>100</v>
      </c>
      <c r="G278" s="60"/>
      <c r="H278" s="61">
        <f>ROUND(G278*F278,2)</f>
        <v>0</v>
      </c>
      <c r="I278" s="62"/>
      <c r="J278" s="63">
        <f ca="1" t="shared" si="87"/>
      </c>
      <c r="K278" s="64" t="str">
        <f t="shared" si="88"/>
        <v>B161rl3 m to 30 mm</v>
      </c>
      <c r="L278" s="65" t="e">
        <f>MATCH(K278,'[1]Pay Items'!#REF!,0)</f>
        <v>#REF!</v>
      </c>
      <c r="M278" s="66" t="str">
        <f ca="1" t="shared" si="89"/>
        <v>F0</v>
      </c>
      <c r="N278" s="66" t="str">
        <f ca="1" t="shared" si="90"/>
        <v>C2</v>
      </c>
      <c r="O278" s="66" t="str">
        <f ca="1" t="shared" si="91"/>
        <v>C2</v>
      </c>
      <c r="P278" s="38">
        <f ca="1" t="shared" si="82"/>
      </c>
      <c r="Q278" s="39" t="str">
        <f t="shared" si="83"/>
        <v>B161rl3 m to 30 mm</v>
      </c>
      <c r="R278" s="40">
        <f>MATCH(Q278,'[2]Pay Items'!$K$1:$K$505,0)</f>
        <v>224</v>
      </c>
      <c r="S278" s="41" t="str">
        <f ca="1" t="shared" si="84"/>
        <v>F0</v>
      </c>
      <c r="T278" s="41" t="str">
        <f ca="1" t="shared" si="85"/>
        <v>C2</v>
      </c>
      <c r="U278" s="41" t="str">
        <f ca="1" t="shared" si="86"/>
        <v>C2</v>
      </c>
    </row>
    <row r="279" spans="1:21" s="69" customFormat="1" ht="30" customHeight="1">
      <c r="A279" s="79" t="s">
        <v>231</v>
      </c>
      <c r="B279" s="71" t="s">
        <v>39</v>
      </c>
      <c r="C279" s="56" t="s">
        <v>429</v>
      </c>
      <c r="D279" s="57" t="s">
        <v>154</v>
      </c>
      <c r="E279" s="58" t="s">
        <v>50</v>
      </c>
      <c r="F279" s="59">
        <v>16</v>
      </c>
      <c r="G279" s="60"/>
      <c r="H279" s="61">
        <f>ROUND(G279*F279,2)</f>
        <v>0</v>
      </c>
      <c r="I279" s="62" t="s">
        <v>232</v>
      </c>
      <c r="J279" s="63">
        <f ca="1" t="shared" si="87"/>
      </c>
      <c r="K279" s="64" t="str">
        <f t="shared" si="88"/>
        <v>B167rlModified Barrier (150 mm reveal ht, Dowelled)SD-203Bm</v>
      </c>
      <c r="L279" s="65" t="e">
        <f>MATCH(K279,'[1]Pay Items'!#REF!,0)</f>
        <v>#REF!</v>
      </c>
      <c r="M279" s="66" t="str">
        <f ca="1" t="shared" si="89"/>
        <v>F0</v>
      </c>
      <c r="N279" s="66" t="str">
        <f ca="1" t="shared" si="90"/>
        <v>C2</v>
      </c>
      <c r="O279" s="66" t="str">
        <f ca="1" t="shared" si="91"/>
        <v>C2</v>
      </c>
      <c r="P279" s="38">
        <f ca="1" t="shared" si="82"/>
      </c>
      <c r="Q279" s="39" t="str">
        <f t="shared" si="83"/>
        <v>B167rlModified Barrier (150 mm reveal ht, Dowelled)SD-203Bm</v>
      </c>
      <c r="R279" s="40" t="e">
        <f>MATCH(Q279,'[2]Pay Items'!$K$1:$K$505,0)</f>
        <v>#N/A</v>
      </c>
      <c r="S279" s="41" t="str">
        <f ca="1" t="shared" si="84"/>
        <v>F0</v>
      </c>
      <c r="T279" s="41" t="str">
        <f ca="1" t="shared" si="85"/>
        <v>C2</v>
      </c>
      <c r="U279" s="41" t="str">
        <f ca="1" t="shared" si="86"/>
        <v>C2</v>
      </c>
    </row>
    <row r="280" spans="1:21" s="69" customFormat="1" ht="30" customHeight="1">
      <c r="A280" s="168" t="s">
        <v>442</v>
      </c>
      <c r="B280" s="177" t="s">
        <v>242</v>
      </c>
      <c r="C280" s="170" t="s">
        <v>443</v>
      </c>
      <c r="D280" s="171" t="s">
        <v>156</v>
      </c>
      <c r="E280" s="172" t="s">
        <v>50</v>
      </c>
      <c r="F280" s="173">
        <v>55</v>
      </c>
      <c r="G280" s="178"/>
      <c r="H280" s="175">
        <f>ROUND(G280*F280,2)</f>
        <v>0</v>
      </c>
      <c r="I280" s="176"/>
      <c r="J280" s="63">
        <f ca="1" t="shared" si="87"/>
      </c>
      <c r="K280" s="64" t="str">
        <f t="shared" si="88"/>
        <v>B214rlCurb Ramp (10-15 mm reveal ht, Monolithic)SD-229C,Dm</v>
      </c>
      <c r="L280" s="65" t="e">
        <f>MATCH(K280,'[1]Pay Items'!#REF!,0)</f>
        <v>#REF!</v>
      </c>
      <c r="M280" s="66" t="str">
        <f ca="1" t="shared" si="89"/>
        <v>F0</v>
      </c>
      <c r="N280" s="66" t="str">
        <f ca="1" t="shared" si="90"/>
        <v>C2</v>
      </c>
      <c r="O280" s="66" t="str">
        <f ca="1" t="shared" si="91"/>
        <v>C2</v>
      </c>
      <c r="P280" s="38">
        <f ca="1" t="shared" si="82"/>
      </c>
      <c r="Q280" s="39" t="str">
        <f t="shared" si="83"/>
        <v>B214rlCurb Ramp (10-15 mm reveal ht, Monolithic)SD-229C,Dm</v>
      </c>
      <c r="R280" s="40">
        <f>MATCH(Q280,'[2]Pay Items'!$K$1:$K$505,0)</f>
        <v>248</v>
      </c>
      <c r="S280" s="41" t="str">
        <f ca="1" t="shared" si="84"/>
        <v>F0</v>
      </c>
      <c r="T280" s="41" t="str">
        <f ca="1" t="shared" si="85"/>
        <v>C2</v>
      </c>
      <c r="U280" s="41" t="str">
        <f ca="1" t="shared" si="86"/>
        <v>C2</v>
      </c>
    </row>
    <row r="281" spans="1:21" s="69" customFormat="1" ht="43.5" customHeight="1">
      <c r="A281" s="79" t="s">
        <v>54</v>
      </c>
      <c r="B281" s="55" t="s">
        <v>323</v>
      </c>
      <c r="C281" s="56" t="s">
        <v>55</v>
      </c>
      <c r="D281" s="57" t="s">
        <v>214</v>
      </c>
      <c r="E281" s="90"/>
      <c r="F281" s="59"/>
      <c r="G281" s="70"/>
      <c r="H281" s="61"/>
      <c r="I281" s="62"/>
      <c r="J281" s="63" t="str">
        <f ca="1" t="shared" si="87"/>
        <v>LOCKED</v>
      </c>
      <c r="K281" s="64" t="str">
        <f t="shared" si="88"/>
        <v>B190Construction of Asphaltic Concrete OverlayCW 3410-R9</v>
      </c>
      <c r="L281" s="65" t="e">
        <f>MATCH(K281,'[1]Pay Items'!#REF!,0)</f>
        <v>#REF!</v>
      </c>
      <c r="M281" s="66" t="str">
        <f ca="1" t="shared" si="89"/>
        <v>F0</v>
      </c>
      <c r="N281" s="66" t="str">
        <f ca="1" t="shared" si="90"/>
        <v>G</v>
      </c>
      <c r="O281" s="66" t="str">
        <f ca="1" t="shared" si="91"/>
        <v>C2</v>
      </c>
      <c r="P281" s="38" t="str">
        <f ca="1" t="shared" si="82"/>
        <v>LOCKED</v>
      </c>
      <c r="Q281" s="39" t="str">
        <f t="shared" si="83"/>
        <v>B190Construction of Asphaltic Concrete OverlayCW 3410-R9</v>
      </c>
      <c r="R281" s="40">
        <f>MATCH(Q281,'[2]Pay Items'!$K$1:$K$505,0)</f>
        <v>258</v>
      </c>
      <c r="S281" s="41" t="str">
        <f ca="1" t="shared" si="84"/>
        <v>F0</v>
      </c>
      <c r="T281" s="41" t="str">
        <f ca="1" t="shared" si="85"/>
        <v>G</v>
      </c>
      <c r="U281" s="41" t="str">
        <f ca="1" t="shared" si="86"/>
        <v>C2</v>
      </c>
    </row>
    <row r="282" spans="1:21" s="69" customFormat="1" ht="30" customHeight="1">
      <c r="A282" s="79" t="s">
        <v>56</v>
      </c>
      <c r="B282" s="71" t="s">
        <v>32</v>
      </c>
      <c r="C282" s="56" t="s">
        <v>57</v>
      </c>
      <c r="D282" s="57"/>
      <c r="E282" s="58"/>
      <c r="F282" s="59"/>
      <c r="G282" s="70"/>
      <c r="H282" s="61"/>
      <c r="I282" s="62"/>
      <c r="J282" s="63" t="str">
        <f ca="1" t="shared" si="87"/>
        <v>LOCKED</v>
      </c>
      <c r="K282" s="64" t="str">
        <f t="shared" si="88"/>
        <v>B191Main Line Paving</v>
      </c>
      <c r="L282" s="65" t="e">
        <f>MATCH(K282,'[1]Pay Items'!#REF!,0)</f>
        <v>#REF!</v>
      </c>
      <c r="M282" s="66" t="str">
        <f ca="1" t="shared" si="89"/>
        <v>F0</v>
      </c>
      <c r="N282" s="66" t="str">
        <f ca="1" t="shared" si="90"/>
        <v>G</v>
      </c>
      <c r="O282" s="66" t="str">
        <f ca="1" t="shared" si="91"/>
        <v>C2</v>
      </c>
      <c r="P282" s="38" t="str">
        <f ca="1" t="shared" si="82"/>
        <v>LOCKED</v>
      </c>
      <c r="Q282" s="39" t="str">
        <f t="shared" si="83"/>
        <v>B191Main Line Paving</v>
      </c>
      <c r="R282" s="40">
        <f>MATCH(Q282,'[2]Pay Items'!$K$1:$K$505,0)</f>
        <v>259</v>
      </c>
      <c r="S282" s="41" t="str">
        <f ca="1" t="shared" si="84"/>
        <v>F0</v>
      </c>
      <c r="T282" s="41" t="str">
        <f ca="1" t="shared" si="85"/>
        <v>G</v>
      </c>
      <c r="U282" s="41" t="str">
        <f ca="1" t="shared" si="86"/>
        <v>C2</v>
      </c>
    </row>
    <row r="283" spans="1:21" s="69" customFormat="1" ht="30" customHeight="1">
      <c r="A283" s="79" t="s">
        <v>58</v>
      </c>
      <c r="B283" s="80" t="s">
        <v>140</v>
      </c>
      <c r="C283" s="56" t="s">
        <v>159</v>
      </c>
      <c r="D283" s="57"/>
      <c r="E283" s="58" t="s">
        <v>33</v>
      </c>
      <c r="F283" s="59">
        <v>375</v>
      </c>
      <c r="G283" s="60"/>
      <c r="H283" s="61">
        <f>ROUND(G283*F283,2)</f>
        <v>0</v>
      </c>
      <c r="I283" s="62"/>
      <c r="J283" s="63">
        <f ca="1" t="shared" si="87"/>
      </c>
      <c r="K283" s="64" t="str">
        <f t="shared" si="88"/>
        <v>B193Type IAtonne</v>
      </c>
      <c r="L283" s="65" t="e">
        <f>MATCH(K283,'[1]Pay Items'!#REF!,0)</f>
        <v>#REF!</v>
      </c>
      <c r="M283" s="66" t="str">
        <f ca="1" t="shared" si="89"/>
        <v>F0</v>
      </c>
      <c r="N283" s="66" t="str">
        <f ca="1" t="shared" si="90"/>
        <v>C2</v>
      </c>
      <c r="O283" s="66" t="str">
        <f ca="1" t="shared" si="91"/>
        <v>C2</v>
      </c>
      <c r="P283" s="38">
        <f ca="1" t="shared" si="82"/>
      </c>
      <c r="Q283" s="39" t="str">
        <f t="shared" si="83"/>
        <v>B193Type IAtonne</v>
      </c>
      <c r="R283" s="40">
        <f>MATCH(Q283,'[2]Pay Items'!$K$1:$K$505,0)</f>
        <v>260</v>
      </c>
      <c r="S283" s="41" t="str">
        <f ca="1" t="shared" si="84"/>
        <v>F0</v>
      </c>
      <c r="T283" s="41" t="str">
        <f ca="1" t="shared" si="85"/>
        <v>C2</v>
      </c>
      <c r="U283" s="41" t="str">
        <f ca="1" t="shared" si="86"/>
        <v>C2</v>
      </c>
    </row>
    <row r="284" spans="1:21" s="69" customFormat="1" ht="30" customHeight="1">
      <c r="A284" s="79" t="s">
        <v>82</v>
      </c>
      <c r="B284" s="71" t="s">
        <v>39</v>
      </c>
      <c r="C284" s="56" t="s">
        <v>83</v>
      </c>
      <c r="D284" s="57"/>
      <c r="E284" s="58"/>
      <c r="F284" s="59"/>
      <c r="G284" s="70"/>
      <c r="H284" s="61"/>
      <c r="I284" s="62"/>
      <c r="J284" s="63" t="str">
        <f ca="1" t="shared" si="87"/>
        <v>LOCKED</v>
      </c>
      <c r="K284" s="64" t="str">
        <f t="shared" si="88"/>
        <v>B194Tie-ins and Approaches</v>
      </c>
      <c r="L284" s="65" t="e">
        <f>MATCH(K284,'[1]Pay Items'!#REF!,0)</f>
        <v>#REF!</v>
      </c>
      <c r="M284" s="66" t="str">
        <f ca="1" t="shared" si="89"/>
        <v>F0</v>
      </c>
      <c r="N284" s="66" t="str">
        <f ca="1" t="shared" si="90"/>
        <v>G</v>
      </c>
      <c r="O284" s="66" t="str">
        <f ca="1" t="shared" si="91"/>
        <v>C2</v>
      </c>
      <c r="P284" s="38" t="str">
        <f ca="1" t="shared" si="82"/>
        <v>LOCKED</v>
      </c>
      <c r="Q284" s="39" t="str">
        <f t="shared" si="83"/>
        <v>B194Tie-ins and Approaches</v>
      </c>
      <c r="R284" s="40">
        <f>MATCH(Q284,'[2]Pay Items'!$K$1:$K$505,0)</f>
        <v>262</v>
      </c>
      <c r="S284" s="41" t="str">
        <f ca="1" t="shared" si="84"/>
        <v>F0</v>
      </c>
      <c r="T284" s="41" t="str">
        <f ca="1" t="shared" si="85"/>
        <v>G</v>
      </c>
      <c r="U284" s="41" t="str">
        <f ca="1" t="shared" si="86"/>
        <v>C2</v>
      </c>
    </row>
    <row r="285" spans="1:21" s="69" customFormat="1" ht="30" customHeight="1">
      <c r="A285" s="79" t="s">
        <v>84</v>
      </c>
      <c r="B285" s="80" t="s">
        <v>140</v>
      </c>
      <c r="C285" s="56" t="s">
        <v>159</v>
      </c>
      <c r="D285" s="57"/>
      <c r="E285" s="58" t="s">
        <v>33</v>
      </c>
      <c r="F285" s="59">
        <v>80</v>
      </c>
      <c r="G285" s="60"/>
      <c r="H285" s="61">
        <f>ROUND(G285*F285,2)</f>
        <v>0</v>
      </c>
      <c r="I285" s="62"/>
      <c r="J285" s="63">
        <f ca="1" t="shared" si="87"/>
      </c>
      <c r="K285" s="64" t="str">
        <f t="shared" si="88"/>
        <v>B195Type IAtonne</v>
      </c>
      <c r="L285" s="65" t="e">
        <f>MATCH(K285,'[1]Pay Items'!#REF!,0)</f>
        <v>#REF!</v>
      </c>
      <c r="M285" s="66" t="str">
        <f ca="1" t="shared" si="89"/>
        <v>F0</v>
      </c>
      <c r="N285" s="66" t="str">
        <f ca="1" t="shared" si="90"/>
        <v>C2</v>
      </c>
      <c r="O285" s="66" t="str">
        <f ca="1" t="shared" si="91"/>
        <v>C2</v>
      </c>
      <c r="P285" s="38">
        <f ca="1" t="shared" si="82"/>
      </c>
      <c r="Q285" s="39" t="str">
        <f t="shared" si="83"/>
        <v>B195Type IAtonne</v>
      </c>
      <c r="R285" s="40">
        <f>MATCH(Q285,'[2]Pay Items'!$K$1:$K$505,0)</f>
        <v>263</v>
      </c>
      <c r="S285" s="41" t="str">
        <f ca="1" t="shared" si="84"/>
        <v>F0</v>
      </c>
      <c r="T285" s="41" t="str">
        <f ca="1" t="shared" si="85"/>
        <v>C2</v>
      </c>
      <c r="U285" s="41" t="str">
        <f ca="1" t="shared" si="86"/>
        <v>C2</v>
      </c>
    </row>
    <row r="286" spans="1:21" s="91" customFormat="1" ht="30" customHeight="1">
      <c r="A286" s="79" t="s">
        <v>160</v>
      </c>
      <c r="B286" s="55" t="s">
        <v>324</v>
      </c>
      <c r="C286" s="56" t="s">
        <v>161</v>
      </c>
      <c r="D286" s="57" t="s">
        <v>162</v>
      </c>
      <c r="E286" s="58"/>
      <c r="F286" s="59"/>
      <c r="G286" s="70"/>
      <c r="H286" s="61"/>
      <c r="I286" s="62"/>
      <c r="J286" s="63" t="str">
        <f ca="1" t="shared" si="87"/>
        <v>LOCKED</v>
      </c>
      <c r="K286" s="64" t="str">
        <f t="shared" si="88"/>
        <v>B200Planing of PavementCW 3450-R5</v>
      </c>
      <c r="L286" s="65" t="e">
        <f>MATCH(K286,'[1]Pay Items'!#REF!,0)</f>
        <v>#REF!</v>
      </c>
      <c r="M286" s="66" t="str">
        <f ca="1" t="shared" si="89"/>
        <v>F0</v>
      </c>
      <c r="N286" s="66" t="str">
        <f ca="1" t="shared" si="90"/>
        <v>G</v>
      </c>
      <c r="O286" s="66" t="str">
        <f ca="1" t="shared" si="91"/>
        <v>C2</v>
      </c>
      <c r="P286" s="38" t="str">
        <f ca="1" t="shared" si="82"/>
        <v>LOCKED</v>
      </c>
      <c r="Q286" s="39" t="str">
        <f t="shared" si="83"/>
        <v>B200Planing of PavementCW 3450-R5</v>
      </c>
      <c r="R286" s="40">
        <f>MATCH(Q286,'[2]Pay Items'!$K$1:$K$505,0)</f>
        <v>268</v>
      </c>
      <c r="S286" s="41" t="str">
        <f ca="1" t="shared" si="84"/>
        <v>F0</v>
      </c>
      <c r="T286" s="41" t="str">
        <f ca="1" t="shared" si="85"/>
        <v>G</v>
      </c>
      <c r="U286" s="41" t="str">
        <f ca="1" t="shared" si="86"/>
        <v>C2</v>
      </c>
    </row>
    <row r="287" spans="1:21" s="92" customFormat="1" ht="30" customHeight="1">
      <c r="A287" s="79" t="s">
        <v>163</v>
      </c>
      <c r="B287" s="71" t="s">
        <v>32</v>
      </c>
      <c r="C287" s="56" t="s">
        <v>164</v>
      </c>
      <c r="D287" s="57" t="s">
        <v>2</v>
      </c>
      <c r="E287" s="58" t="s">
        <v>31</v>
      </c>
      <c r="F287" s="59">
        <v>2800</v>
      </c>
      <c r="G287" s="60"/>
      <c r="H287" s="61">
        <f>ROUND(G287*F287,2)</f>
        <v>0</v>
      </c>
      <c r="I287" s="62"/>
      <c r="J287" s="63">
        <f ca="1" t="shared" si="87"/>
      </c>
      <c r="K287" s="64" t="str">
        <f t="shared" si="88"/>
        <v>B2010 - 50 mm Depth (Asphalt)m²</v>
      </c>
      <c r="L287" s="65" t="e">
        <f>MATCH(K287,'[1]Pay Items'!#REF!,0)</f>
        <v>#REF!</v>
      </c>
      <c r="M287" s="66" t="str">
        <f ca="1" t="shared" si="89"/>
        <v>F0</v>
      </c>
      <c r="N287" s="66" t="str">
        <f ca="1" t="shared" si="90"/>
        <v>C2</v>
      </c>
      <c r="O287" s="66" t="str">
        <f ca="1" t="shared" si="91"/>
        <v>C2</v>
      </c>
      <c r="P287" s="38">
        <f ca="1" t="shared" si="82"/>
      </c>
      <c r="Q287" s="39" t="str">
        <f t="shared" si="83"/>
        <v>B2010 - 50 mm Depth (Asphalt)m²</v>
      </c>
      <c r="R287" s="40">
        <f>MATCH(Q287,'[2]Pay Items'!$K$1:$K$505,0)</f>
        <v>269</v>
      </c>
      <c r="S287" s="41" t="str">
        <f ca="1" t="shared" si="84"/>
        <v>F0</v>
      </c>
      <c r="T287" s="41" t="str">
        <f ca="1" t="shared" si="85"/>
        <v>C2</v>
      </c>
      <c r="U287" s="41" t="str">
        <f ca="1" t="shared" si="86"/>
        <v>C2</v>
      </c>
    </row>
    <row r="288" spans="1:21" s="92" customFormat="1" ht="30" customHeight="1">
      <c r="A288" s="47"/>
      <c r="B288" s="93"/>
      <c r="C288" s="76" t="s">
        <v>21</v>
      </c>
      <c r="D288" s="50"/>
      <c r="E288" s="51"/>
      <c r="F288" s="51"/>
      <c r="G288" s="47"/>
      <c r="H288" s="52"/>
      <c r="I288" s="181"/>
      <c r="J288" s="63"/>
      <c r="K288" s="64"/>
      <c r="L288" s="65"/>
      <c r="M288" s="66"/>
      <c r="N288" s="66"/>
      <c r="O288" s="66"/>
      <c r="P288" s="38"/>
      <c r="Q288" s="39"/>
      <c r="R288" s="40"/>
      <c r="S288" s="41"/>
      <c r="T288" s="41"/>
      <c r="U288" s="41"/>
    </row>
    <row r="289" spans="1:21" s="92" customFormat="1" ht="30" customHeight="1">
      <c r="A289" s="179" t="s">
        <v>208</v>
      </c>
      <c r="B289" s="169" t="s">
        <v>183</v>
      </c>
      <c r="C289" s="170" t="s">
        <v>209</v>
      </c>
      <c r="D289" s="171" t="s">
        <v>215</v>
      </c>
      <c r="E289" s="172" t="s">
        <v>31</v>
      </c>
      <c r="F289" s="182">
        <v>280</v>
      </c>
      <c r="G289" s="178"/>
      <c r="H289" s="175">
        <f>ROUND(G289*F289,2)</f>
        <v>0</v>
      </c>
      <c r="I289" s="180"/>
      <c r="J289" s="63"/>
      <c r="K289" s="64"/>
      <c r="L289" s="65"/>
      <c r="M289" s="66"/>
      <c r="N289" s="66"/>
      <c r="O289" s="66"/>
      <c r="P289" s="38"/>
      <c r="Q289" s="39"/>
      <c r="R289" s="40"/>
      <c r="S289" s="41"/>
      <c r="T289" s="41"/>
      <c r="U289" s="41"/>
    </row>
    <row r="290" spans="1:21" ht="36" customHeight="1">
      <c r="A290" s="47"/>
      <c r="B290" s="93"/>
      <c r="C290" s="76" t="s">
        <v>22</v>
      </c>
      <c r="D290" s="50"/>
      <c r="E290" s="97"/>
      <c r="F290" s="51"/>
      <c r="G290" s="47"/>
      <c r="H290" s="52"/>
      <c r="I290" s="53"/>
      <c r="J290" s="5"/>
      <c r="K290" s="5"/>
      <c r="L290" s="5"/>
      <c r="M290" s="5"/>
      <c r="N290" s="5"/>
      <c r="O290" s="5"/>
      <c r="P290" s="38" t="str">
        <f ca="1" t="shared" si="82"/>
        <v>LOCKED</v>
      </c>
      <c r="Q290" s="39" t="str">
        <f t="shared" si="83"/>
        <v>JOINT AND CRACK SEALING</v>
      </c>
      <c r="R290" s="40">
        <f>MATCH(Q290,'[2]Pay Items'!$K$1:$K$505,0)</f>
        <v>353</v>
      </c>
      <c r="S290" s="41" t="str">
        <f ca="1" t="shared" si="84"/>
        <v>G</v>
      </c>
      <c r="T290" s="41" t="str">
        <f ca="1" t="shared" si="85"/>
        <v>C2</v>
      </c>
      <c r="U290" s="41" t="str">
        <f ca="1" t="shared" si="86"/>
        <v>C2</v>
      </c>
    </row>
    <row r="291" spans="1:21" s="67" customFormat="1" ht="30" customHeight="1">
      <c r="A291" s="54" t="s">
        <v>63</v>
      </c>
      <c r="B291" s="55" t="s">
        <v>325</v>
      </c>
      <c r="C291" s="56" t="s">
        <v>64</v>
      </c>
      <c r="D291" s="57" t="s">
        <v>173</v>
      </c>
      <c r="E291" s="58" t="s">
        <v>50</v>
      </c>
      <c r="F291" s="94">
        <v>600</v>
      </c>
      <c r="G291" s="60"/>
      <c r="H291" s="61">
        <f>ROUND(G291*F291,2)</f>
        <v>0</v>
      </c>
      <c r="I291" s="62"/>
      <c r="J291" s="63">
        <f ca="1">IF(CELL("protect",$G291)=1,"LOCKED","")</f>
      </c>
      <c r="K291" s="64" t="str">
        <f>CLEAN(CONCATENATE(TRIM($A291),TRIM($C291),TRIM($D291),TRIM($E291)))</f>
        <v>D006Reflective Crack MaintenanceCW 3250-R7m</v>
      </c>
      <c r="L291" s="65" t="e">
        <f>MATCH(K291,'[1]Pay Items'!#REF!,0)</f>
        <v>#REF!</v>
      </c>
      <c r="M291" s="66" t="str">
        <f ca="1">CELL("format",$F291)</f>
        <v>F0</v>
      </c>
      <c r="N291" s="66" t="str">
        <f ca="1">CELL("format",$G291)</f>
        <v>C2</v>
      </c>
      <c r="O291" s="66" t="str">
        <f ca="1">CELL("format",$H291)</f>
        <v>C2</v>
      </c>
      <c r="P291" s="38">
        <f ca="1" t="shared" si="82"/>
      </c>
      <c r="Q291" s="39" t="str">
        <f t="shared" si="83"/>
        <v>D006Reflective Crack MaintenanceCW 3250-R7m</v>
      </c>
      <c r="R291" s="40">
        <f>MATCH(Q291,'[2]Pay Items'!$K$1:$K$505,0)</f>
        <v>359</v>
      </c>
      <c r="S291" s="41" t="str">
        <f ca="1" t="shared" si="84"/>
        <v>F0</v>
      </c>
      <c r="T291" s="41" t="str">
        <f ca="1" t="shared" si="85"/>
        <v>C2</v>
      </c>
      <c r="U291" s="41" t="str">
        <f ca="1" t="shared" si="86"/>
        <v>C2</v>
      </c>
    </row>
    <row r="292" spans="1:21" ht="48" customHeight="1">
      <c r="A292" s="47"/>
      <c r="B292" s="93"/>
      <c r="C292" s="76" t="s">
        <v>23</v>
      </c>
      <c r="D292" s="50"/>
      <c r="E292" s="97"/>
      <c r="F292" s="51"/>
      <c r="G292" s="47"/>
      <c r="H292" s="52"/>
      <c r="I292" s="53"/>
      <c r="J292" s="5"/>
      <c r="K292" s="5"/>
      <c r="L292" s="5"/>
      <c r="M292" s="5"/>
      <c r="N292" s="5"/>
      <c r="O292" s="5"/>
      <c r="P292" s="38" t="str">
        <f ca="1" t="shared" si="82"/>
        <v>LOCKED</v>
      </c>
      <c r="Q292" s="39" t="str">
        <f t="shared" si="83"/>
        <v>ASSOCIATED DRAINAGE AND UNDERGROUND WORKS</v>
      </c>
      <c r="R292" s="40">
        <f>MATCH(Q292,'[2]Pay Items'!$K$1:$K$505,0)</f>
        <v>361</v>
      </c>
      <c r="S292" s="41" t="str">
        <f ca="1" t="shared" si="84"/>
        <v>G</v>
      </c>
      <c r="T292" s="41" t="str">
        <f ca="1" t="shared" si="85"/>
        <v>C2</v>
      </c>
      <c r="U292" s="41" t="str">
        <f ca="1" t="shared" si="86"/>
        <v>C2</v>
      </c>
    </row>
    <row r="293" spans="1:21" s="67" customFormat="1" ht="30" customHeight="1">
      <c r="A293" s="54" t="s">
        <v>244</v>
      </c>
      <c r="B293" s="55" t="s">
        <v>326</v>
      </c>
      <c r="C293" s="56" t="s">
        <v>246</v>
      </c>
      <c r="D293" s="57" t="s">
        <v>177</v>
      </c>
      <c r="E293" s="58"/>
      <c r="F293" s="94"/>
      <c r="G293" s="70"/>
      <c r="H293" s="95"/>
      <c r="I293" s="62"/>
      <c r="J293" s="63" t="str">
        <f aca="true" ca="1" t="shared" si="92" ref="J293:J299">IF(CELL("protect",$G293)=1,"LOCKED","")</f>
        <v>LOCKED</v>
      </c>
      <c r="K293" s="64" t="str">
        <f aca="true" t="shared" si="93" ref="K293:K299">CLEAN(CONCATENATE(TRIM($A293),TRIM($C293),TRIM($D293),TRIM($E293)))</f>
        <v>E006Catch PitCW 2130-R12</v>
      </c>
      <c r="L293" s="65" t="e">
        <f>MATCH(K293,'[1]Pay Items'!#REF!,0)</f>
        <v>#REF!</v>
      </c>
      <c r="M293" s="66" t="str">
        <f aca="true" ca="1" t="shared" si="94" ref="M293:M299">CELL("format",$F293)</f>
        <v>F0</v>
      </c>
      <c r="N293" s="66" t="str">
        <f aca="true" ca="1" t="shared" si="95" ref="N293:N299">CELL("format",$G293)</f>
        <v>G</v>
      </c>
      <c r="O293" s="66" t="str">
        <f aca="true" ca="1" t="shared" si="96" ref="O293:O299">CELL("format",$H293)</f>
        <v>C2</v>
      </c>
      <c r="P293" s="38" t="str">
        <f ca="1" t="shared" si="82"/>
        <v>LOCKED</v>
      </c>
      <c r="Q293" s="39" t="str">
        <f t="shared" si="83"/>
        <v>E006Catch PitCW 2130-R12</v>
      </c>
      <c r="R293" s="40">
        <f>MATCH(Q293,'[2]Pay Items'!$K$1:$K$505,0)</f>
        <v>367</v>
      </c>
      <c r="S293" s="41" t="str">
        <f ca="1" t="shared" si="84"/>
        <v>F0</v>
      </c>
      <c r="T293" s="41" t="str">
        <f ca="1" t="shared" si="85"/>
        <v>G</v>
      </c>
      <c r="U293" s="41" t="str">
        <f ca="1" t="shared" si="86"/>
        <v>C2</v>
      </c>
    </row>
    <row r="294" spans="1:21" s="67" customFormat="1" ht="30" customHeight="1">
      <c r="A294" s="54" t="s">
        <v>247</v>
      </c>
      <c r="B294" s="71" t="s">
        <v>32</v>
      </c>
      <c r="C294" s="56" t="s">
        <v>240</v>
      </c>
      <c r="D294" s="57"/>
      <c r="E294" s="58" t="s">
        <v>38</v>
      </c>
      <c r="F294" s="94">
        <v>4</v>
      </c>
      <c r="G294" s="60"/>
      <c r="H294" s="61">
        <f>ROUND(G294*F294,2)</f>
        <v>0</v>
      </c>
      <c r="I294" s="62"/>
      <c r="J294" s="63">
        <f ca="1" t="shared" si="92"/>
      </c>
      <c r="K294" s="64" t="str">
        <f t="shared" si="93"/>
        <v>E007SD-023each</v>
      </c>
      <c r="L294" s="65" t="e">
        <f>MATCH(K294,'[1]Pay Items'!#REF!,0)</f>
        <v>#REF!</v>
      </c>
      <c r="M294" s="66" t="str">
        <f ca="1" t="shared" si="94"/>
        <v>F0</v>
      </c>
      <c r="N294" s="66" t="str">
        <f ca="1" t="shared" si="95"/>
        <v>C2</v>
      </c>
      <c r="O294" s="66" t="str">
        <f ca="1" t="shared" si="96"/>
        <v>C2</v>
      </c>
      <c r="P294" s="38">
        <f ca="1" t="shared" si="82"/>
      </c>
      <c r="Q294" s="39" t="str">
        <f t="shared" si="83"/>
        <v>E007SD-023each</v>
      </c>
      <c r="R294" s="40">
        <f>MATCH(Q294,'[2]Pay Items'!$K$1:$K$505,0)</f>
        <v>368</v>
      </c>
      <c r="S294" s="41" t="str">
        <f ca="1" t="shared" si="84"/>
        <v>F0</v>
      </c>
      <c r="T294" s="41" t="str">
        <f ca="1" t="shared" si="85"/>
        <v>C2</v>
      </c>
      <c r="U294" s="41" t="str">
        <f ca="1" t="shared" si="86"/>
        <v>C2</v>
      </c>
    </row>
    <row r="295" spans="1:21" s="92" customFormat="1" ht="30" customHeight="1">
      <c r="A295" s="54" t="s">
        <v>180</v>
      </c>
      <c r="B295" s="55" t="s">
        <v>327</v>
      </c>
      <c r="C295" s="56" t="s">
        <v>182</v>
      </c>
      <c r="D295" s="57" t="s">
        <v>177</v>
      </c>
      <c r="E295" s="58" t="s">
        <v>50</v>
      </c>
      <c r="F295" s="94">
        <v>4</v>
      </c>
      <c r="G295" s="60"/>
      <c r="H295" s="61">
        <f>ROUND(G295*F295,2)</f>
        <v>0</v>
      </c>
      <c r="I295" s="62"/>
      <c r="J295" s="63">
        <f ca="1" t="shared" si="92"/>
      </c>
      <c r="K295" s="64" t="str">
        <f t="shared" si="93"/>
        <v>E012Drainage Connection PipeCW 2130-R12m</v>
      </c>
      <c r="L295" s="65" t="e">
        <f>MATCH(K295,'[1]Pay Items'!#REF!,0)</f>
        <v>#REF!</v>
      </c>
      <c r="M295" s="66" t="str">
        <f ca="1" t="shared" si="94"/>
        <v>F0</v>
      </c>
      <c r="N295" s="66" t="str">
        <f ca="1" t="shared" si="95"/>
        <v>C2</v>
      </c>
      <c r="O295" s="66" t="str">
        <f ca="1" t="shared" si="96"/>
        <v>C2</v>
      </c>
      <c r="P295" s="38">
        <f ca="1" t="shared" si="82"/>
      </c>
      <c r="Q295" s="39" t="str">
        <f t="shared" si="83"/>
        <v>E012Drainage Connection PipeCW 2130-R12m</v>
      </c>
      <c r="R295" s="40">
        <f>MATCH(Q295,'[2]Pay Items'!$K$1:$K$505,0)</f>
        <v>378</v>
      </c>
      <c r="S295" s="41" t="str">
        <f ca="1" t="shared" si="84"/>
        <v>F0</v>
      </c>
      <c r="T295" s="41" t="str">
        <f ca="1" t="shared" si="85"/>
        <v>C2</v>
      </c>
      <c r="U295" s="41" t="str">
        <f ca="1" t="shared" si="86"/>
        <v>C2</v>
      </c>
    </row>
    <row r="296" spans="1:21" s="106" customFormat="1" ht="43.5" customHeight="1">
      <c r="A296" s="54" t="s">
        <v>92</v>
      </c>
      <c r="B296" s="55" t="s">
        <v>328</v>
      </c>
      <c r="C296" s="105" t="s">
        <v>184</v>
      </c>
      <c r="D296" s="57" t="s">
        <v>177</v>
      </c>
      <c r="E296" s="58"/>
      <c r="F296" s="94"/>
      <c r="G296" s="70"/>
      <c r="H296" s="95"/>
      <c r="I296" s="62"/>
      <c r="J296" s="63" t="str">
        <f ca="1" t="shared" si="92"/>
        <v>LOCKED</v>
      </c>
      <c r="K296" s="64" t="str">
        <f t="shared" si="93"/>
        <v>E023Replacing Existing Manhole and Catch Basin Frames &amp; CoversCW 2130-R12</v>
      </c>
      <c r="L296" s="65" t="e">
        <f>MATCH(K296,'[1]Pay Items'!#REF!,0)</f>
        <v>#REF!</v>
      </c>
      <c r="M296" s="66" t="str">
        <f ca="1" t="shared" si="94"/>
        <v>F0</v>
      </c>
      <c r="N296" s="66" t="str">
        <f ca="1" t="shared" si="95"/>
        <v>G</v>
      </c>
      <c r="O296" s="66" t="str">
        <f ca="1" t="shared" si="96"/>
        <v>C2</v>
      </c>
      <c r="P296" s="38" t="str">
        <f ca="1" t="shared" si="82"/>
        <v>LOCKED</v>
      </c>
      <c r="Q296" s="39" t="str">
        <f t="shared" si="83"/>
        <v>E023Replacing Existing Manhole and Catch Basin Frames &amp; CoversCW 2130-R12</v>
      </c>
      <c r="R296" s="40">
        <f>MATCH(Q296,'[2]Pay Items'!$K$1:$K$505,0)</f>
        <v>389</v>
      </c>
      <c r="S296" s="41" t="str">
        <f ca="1" t="shared" si="84"/>
        <v>F0</v>
      </c>
      <c r="T296" s="41" t="str">
        <f ca="1" t="shared" si="85"/>
        <v>G</v>
      </c>
      <c r="U296" s="41" t="str">
        <f ca="1" t="shared" si="86"/>
        <v>C2</v>
      </c>
    </row>
    <row r="297" spans="1:21" s="69" customFormat="1" ht="43.5" customHeight="1">
      <c r="A297" s="54" t="s">
        <v>96</v>
      </c>
      <c r="B297" s="71" t="s">
        <v>32</v>
      </c>
      <c r="C297" s="56" t="s">
        <v>97</v>
      </c>
      <c r="D297" s="57"/>
      <c r="E297" s="58" t="s">
        <v>38</v>
      </c>
      <c r="F297" s="94">
        <v>9</v>
      </c>
      <c r="G297" s="60"/>
      <c r="H297" s="61">
        <f>ROUND(G297*F297,2)</f>
        <v>0</v>
      </c>
      <c r="I297" s="96"/>
      <c r="J297" s="63">
        <f ca="1" t="shared" si="92"/>
      </c>
      <c r="K297" s="64" t="str">
        <f t="shared" si="93"/>
        <v>E025AP-005 - Standard Solid Cover for Standard Frameeach</v>
      </c>
      <c r="L297" s="65" t="e">
        <f>MATCH(K297,'[1]Pay Items'!#REF!,0)</f>
        <v>#REF!</v>
      </c>
      <c r="M297" s="66" t="str">
        <f ca="1" t="shared" si="94"/>
        <v>F0</v>
      </c>
      <c r="N297" s="66" t="str">
        <f ca="1" t="shared" si="95"/>
        <v>C2</v>
      </c>
      <c r="O297" s="66" t="str">
        <f ca="1" t="shared" si="96"/>
        <v>C2</v>
      </c>
      <c r="P297" s="38">
        <f ca="1" t="shared" si="82"/>
      </c>
      <c r="Q297" s="39" t="str">
        <f t="shared" si="83"/>
        <v>E025AP-005 - Standard Solid Cover for Standard Frameeach</v>
      </c>
      <c r="R297" s="40">
        <f>MATCH(Q297,'[2]Pay Items'!$K$1:$K$505,0)</f>
        <v>391</v>
      </c>
      <c r="S297" s="41" t="str">
        <f ca="1" t="shared" si="84"/>
        <v>F0</v>
      </c>
      <c r="T297" s="41" t="str">
        <f ca="1" t="shared" si="85"/>
        <v>C2</v>
      </c>
      <c r="U297" s="41" t="str">
        <f ca="1" t="shared" si="86"/>
        <v>C2</v>
      </c>
    </row>
    <row r="298" spans="1:21" s="69" customFormat="1" ht="43.5" customHeight="1">
      <c r="A298" s="54" t="s">
        <v>241</v>
      </c>
      <c r="B298" s="71" t="s">
        <v>39</v>
      </c>
      <c r="C298" s="56" t="s">
        <v>243</v>
      </c>
      <c r="D298" s="57"/>
      <c r="E298" s="58" t="s">
        <v>38</v>
      </c>
      <c r="F298" s="94">
        <v>2</v>
      </c>
      <c r="G298" s="60"/>
      <c r="H298" s="61">
        <f>ROUND(G298*F298,2)</f>
        <v>0</v>
      </c>
      <c r="I298" s="96"/>
      <c r="J298" s="63">
        <f ca="1" t="shared" si="92"/>
      </c>
      <c r="K298" s="64" t="str">
        <f t="shared" si="93"/>
        <v>E026AP-006 - Standard Grated Cover for Standard Frameeach</v>
      </c>
      <c r="L298" s="65" t="e">
        <f>MATCH(K298,'[1]Pay Items'!#REF!,0)</f>
        <v>#REF!</v>
      </c>
      <c r="M298" s="66" t="str">
        <f ca="1" t="shared" si="94"/>
        <v>F0</v>
      </c>
      <c r="N298" s="66" t="str">
        <f ca="1" t="shared" si="95"/>
        <v>C2</v>
      </c>
      <c r="O298" s="66" t="str">
        <f ca="1" t="shared" si="96"/>
        <v>C2</v>
      </c>
      <c r="P298" s="38">
        <f ca="1" t="shared" si="82"/>
      </c>
      <c r="Q298" s="39" t="str">
        <f t="shared" si="83"/>
        <v>E026AP-006 - Standard Grated Cover for Standard Frameeach</v>
      </c>
      <c r="R298" s="40">
        <f>MATCH(Q298,'[2]Pay Items'!$K$1:$K$505,0)</f>
        <v>392</v>
      </c>
      <c r="S298" s="41" t="str">
        <f ca="1" t="shared" si="84"/>
        <v>F0</v>
      </c>
      <c r="T298" s="41" t="str">
        <f ca="1" t="shared" si="85"/>
        <v>C2</v>
      </c>
      <c r="U298" s="41" t="str">
        <f ca="1" t="shared" si="86"/>
        <v>C2</v>
      </c>
    </row>
    <row r="299" spans="1:21" s="69" customFormat="1" ht="39.75" customHeight="1">
      <c r="A299" s="54" t="s">
        <v>248</v>
      </c>
      <c r="B299" s="55" t="s">
        <v>186</v>
      </c>
      <c r="C299" s="56" t="s">
        <v>249</v>
      </c>
      <c r="D299" s="57" t="s">
        <v>177</v>
      </c>
      <c r="E299" s="58" t="s">
        <v>38</v>
      </c>
      <c r="F299" s="94">
        <v>3</v>
      </c>
      <c r="G299" s="60"/>
      <c r="H299" s="61">
        <f>ROUND(G299*F299,2)</f>
        <v>0</v>
      </c>
      <c r="I299" s="62"/>
      <c r="J299" s="63">
        <f ca="1" t="shared" si="92"/>
      </c>
      <c r="K299" s="64" t="str">
        <f t="shared" si="93"/>
        <v>E050Abandoning Existing Drainage InletsCW 2130-R12each</v>
      </c>
      <c r="L299" s="65" t="e">
        <f>MATCH(K299,'[1]Pay Items'!#REF!,0)</f>
        <v>#REF!</v>
      </c>
      <c r="M299" s="66" t="str">
        <f ca="1" t="shared" si="94"/>
        <v>F0</v>
      </c>
      <c r="N299" s="66" t="str">
        <f ca="1" t="shared" si="95"/>
        <v>C2</v>
      </c>
      <c r="O299" s="66" t="str">
        <f ca="1" t="shared" si="96"/>
        <v>C2</v>
      </c>
      <c r="P299" s="38">
        <f ca="1" t="shared" si="82"/>
      </c>
      <c r="Q299" s="39" t="str">
        <f t="shared" si="83"/>
        <v>E050Abandoning Existing Drainage InletsCW 2130-R12each</v>
      </c>
      <c r="R299" s="40">
        <f>MATCH(Q299,'[2]Pay Items'!$K$1:$K$505,0)</f>
        <v>420</v>
      </c>
      <c r="S299" s="41" t="str">
        <f ca="1" t="shared" si="84"/>
        <v>F0</v>
      </c>
      <c r="T299" s="41" t="str">
        <f ca="1" t="shared" si="85"/>
        <v>C2</v>
      </c>
      <c r="U299" s="41" t="str">
        <f ca="1" t="shared" si="86"/>
        <v>C2</v>
      </c>
    </row>
    <row r="300" spans="1:21" ht="36" customHeight="1">
      <c r="A300" s="47"/>
      <c r="B300" s="107"/>
      <c r="C300" s="76" t="s">
        <v>24</v>
      </c>
      <c r="D300" s="50"/>
      <c r="E300" s="97"/>
      <c r="F300" s="51"/>
      <c r="G300" s="47"/>
      <c r="H300" s="52"/>
      <c r="I300" s="53"/>
      <c r="J300" s="5"/>
      <c r="K300" s="5"/>
      <c r="L300" s="5"/>
      <c r="M300" s="5"/>
      <c r="N300" s="5"/>
      <c r="O300" s="5"/>
      <c r="P300" s="38" t="str">
        <f ca="1" t="shared" si="82"/>
        <v>LOCKED</v>
      </c>
      <c r="Q300" s="39" t="str">
        <f t="shared" si="83"/>
        <v>ADJUSTMENTS</v>
      </c>
      <c r="R300" s="40">
        <f>MATCH(Q300,'[2]Pay Items'!$K$1:$K$505,0)</f>
        <v>441</v>
      </c>
      <c r="S300" s="41" t="str">
        <f ca="1" t="shared" si="84"/>
        <v>G</v>
      </c>
      <c r="T300" s="41" t="str">
        <f ca="1" t="shared" si="85"/>
        <v>C2</v>
      </c>
      <c r="U300" s="41" t="str">
        <f ca="1" t="shared" si="86"/>
        <v>C2</v>
      </c>
    </row>
    <row r="301" spans="1:21" s="67" customFormat="1" ht="30" customHeight="1">
      <c r="A301" s="54" t="s">
        <v>66</v>
      </c>
      <c r="B301" s="55" t="s">
        <v>329</v>
      </c>
      <c r="C301" s="56" t="s">
        <v>105</v>
      </c>
      <c r="D301" s="57" t="s">
        <v>198</v>
      </c>
      <c r="E301" s="58"/>
      <c r="F301" s="94"/>
      <c r="G301" s="70"/>
      <c r="H301" s="95"/>
      <c r="I301" s="62"/>
      <c r="J301" s="63" t="str">
        <f aca="true" ca="1" t="shared" si="97" ref="J301:J306">IF(CELL("protect",$G301)=1,"LOCKED","")</f>
        <v>LOCKED</v>
      </c>
      <c r="K301" s="64" t="str">
        <f aca="true" t="shared" si="98" ref="K301:K306">CLEAN(CONCATENATE(TRIM($A301),TRIM($C301),TRIM($D301),TRIM($E301)))</f>
        <v>F003Lifter RingsCW 3210-R7</v>
      </c>
      <c r="L301" s="65" t="e">
        <f>MATCH(K301,'[1]Pay Items'!#REF!,0)</f>
        <v>#REF!</v>
      </c>
      <c r="M301" s="66" t="str">
        <f aca="true" ca="1" t="shared" si="99" ref="M301:M306">CELL("format",$F301)</f>
        <v>F0</v>
      </c>
      <c r="N301" s="66" t="str">
        <f aca="true" ca="1" t="shared" si="100" ref="N301:N306">CELL("format",$G301)</f>
        <v>G</v>
      </c>
      <c r="O301" s="66" t="str">
        <f aca="true" ca="1" t="shared" si="101" ref="O301:O306">CELL("format",$H301)</f>
        <v>C2</v>
      </c>
      <c r="P301" s="38" t="str">
        <f ca="1" t="shared" si="82"/>
        <v>LOCKED</v>
      </c>
      <c r="Q301" s="39" t="str">
        <f t="shared" si="83"/>
        <v>F003Lifter RingsCW 3210-R7</v>
      </c>
      <c r="R301" s="40">
        <f>MATCH(Q301,'[2]Pay Items'!$K$1:$K$505,0)</f>
        <v>447</v>
      </c>
      <c r="S301" s="41" t="str">
        <f ca="1" t="shared" si="84"/>
        <v>F0</v>
      </c>
      <c r="T301" s="41" t="str">
        <f ca="1" t="shared" si="85"/>
        <v>G</v>
      </c>
      <c r="U301" s="41" t="str">
        <f ca="1" t="shared" si="86"/>
        <v>C2</v>
      </c>
    </row>
    <row r="302" spans="1:21" s="69" customFormat="1" ht="30" customHeight="1">
      <c r="A302" s="54" t="s">
        <v>200</v>
      </c>
      <c r="B302" s="71" t="s">
        <v>32</v>
      </c>
      <c r="C302" s="56" t="s">
        <v>201</v>
      </c>
      <c r="D302" s="57"/>
      <c r="E302" s="58" t="s">
        <v>38</v>
      </c>
      <c r="F302" s="94">
        <v>3</v>
      </c>
      <c r="G302" s="60"/>
      <c r="H302" s="61">
        <f>ROUND(G302*F302,2)</f>
        <v>0</v>
      </c>
      <c r="I302" s="62"/>
      <c r="J302" s="63">
        <f ca="1" t="shared" si="97"/>
      </c>
      <c r="K302" s="64" t="str">
        <f t="shared" si="98"/>
        <v>F00438 mmeach</v>
      </c>
      <c r="L302" s="65" t="e">
        <f>MATCH(K302,'[1]Pay Items'!#REF!,0)</f>
        <v>#REF!</v>
      </c>
      <c r="M302" s="66" t="str">
        <f ca="1" t="shared" si="99"/>
        <v>F0</v>
      </c>
      <c r="N302" s="66" t="str">
        <f ca="1" t="shared" si="100"/>
        <v>C2</v>
      </c>
      <c r="O302" s="66" t="str">
        <f ca="1" t="shared" si="101"/>
        <v>C2</v>
      </c>
      <c r="P302" s="38">
        <f ca="1" t="shared" si="82"/>
      </c>
      <c r="Q302" s="39" t="str">
        <f t="shared" si="83"/>
        <v>F00438 mmeach</v>
      </c>
      <c r="R302" s="40">
        <f>MATCH(Q302,'[2]Pay Items'!$K$1:$K$505,0)</f>
        <v>448</v>
      </c>
      <c r="S302" s="41" t="str">
        <f ca="1" t="shared" si="84"/>
        <v>F0</v>
      </c>
      <c r="T302" s="41" t="str">
        <f ca="1" t="shared" si="85"/>
        <v>C2</v>
      </c>
      <c r="U302" s="41" t="str">
        <f ca="1" t="shared" si="86"/>
        <v>C2</v>
      </c>
    </row>
    <row r="303" spans="1:21" s="69" customFormat="1" ht="30" customHeight="1">
      <c r="A303" s="54" t="s">
        <v>67</v>
      </c>
      <c r="B303" s="71" t="s">
        <v>39</v>
      </c>
      <c r="C303" s="56" t="s">
        <v>202</v>
      </c>
      <c r="D303" s="57"/>
      <c r="E303" s="58" t="s">
        <v>38</v>
      </c>
      <c r="F303" s="94">
        <v>6</v>
      </c>
      <c r="G303" s="60"/>
      <c r="H303" s="61">
        <f>ROUND(G303*F303,2)</f>
        <v>0</v>
      </c>
      <c r="I303" s="62"/>
      <c r="J303" s="63">
        <f ca="1" t="shared" si="97"/>
      </c>
      <c r="K303" s="64" t="str">
        <f t="shared" si="98"/>
        <v>F00551 mmeach</v>
      </c>
      <c r="L303" s="65" t="e">
        <f>MATCH(K303,'[1]Pay Items'!#REF!,0)</f>
        <v>#REF!</v>
      </c>
      <c r="M303" s="66" t="str">
        <f ca="1" t="shared" si="99"/>
        <v>F0</v>
      </c>
      <c r="N303" s="66" t="str">
        <f ca="1" t="shared" si="100"/>
        <v>C2</v>
      </c>
      <c r="O303" s="66" t="str">
        <f ca="1" t="shared" si="101"/>
        <v>C2</v>
      </c>
      <c r="P303" s="38">
        <f ca="1" t="shared" si="82"/>
      </c>
      <c r="Q303" s="39" t="str">
        <f t="shared" si="83"/>
        <v>F00551 mmeach</v>
      </c>
      <c r="R303" s="40">
        <f>MATCH(Q303,'[2]Pay Items'!$K$1:$K$505,0)</f>
        <v>449</v>
      </c>
      <c r="S303" s="41" t="str">
        <f ca="1" t="shared" si="84"/>
        <v>F0</v>
      </c>
      <c r="T303" s="41" t="str">
        <f ca="1" t="shared" si="85"/>
        <v>C2</v>
      </c>
      <c r="U303" s="41" t="str">
        <f ca="1" t="shared" si="86"/>
        <v>C2</v>
      </c>
    </row>
    <row r="304" spans="1:21" s="69" customFormat="1" ht="30" customHeight="1">
      <c r="A304" s="54" t="s">
        <v>68</v>
      </c>
      <c r="B304" s="71" t="s">
        <v>242</v>
      </c>
      <c r="C304" s="56" t="s">
        <v>203</v>
      </c>
      <c r="D304" s="57"/>
      <c r="E304" s="58" t="s">
        <v>38</v>
      </c>
      <c r="F304" s="94">
        <v>2</v>
      </c>
      <c r="G304" s="60"/>
      <c r="H304" s="61">
        <f>ROUND(G304*F304,2)</f>
        <v>0</v>
      </c>
      <c r="I304" s="62"/>
      <c r="J304" s="63">
        <f ca="1" t="shared" si="97"/>
      </c>
      <c r="K304" s="64" t="str">
        <f t="shared" si="98"/>
        <v>F00776 mmeach</v>
      </c>
      <c r="L304" s="65" t="e">
        <f>MATCH(K304,'[1]Pay Items'!#REF!,0)</f>
        <v>#REF!</v>
      </c>
      <c r="M304" s="66" t="str">
        <f ca="1" t="shared" si="99"/>
        <v>F0</v>
      </c>
      <c r="N304" s="66" t="str">
        <f ca="1" t="shared" si="100"/>
        <v>C2</v>
      </c>
      <c r="O304" s="66" t="str">
        <f ca="1" t="shared" si="101"/>
        <v>C2</v>
      </c>
      <c r="P304" s="38">
        <f ca="1" t="shared" si="82"/>
      </c>
      <c r="Q304" s="39" t="str">
        <f t="shared" si="83"/>
        <v>F00776 mmeach</v>
      </c>
      <c r="R304" s="40">
        <f>MATCH(Q304,'[2]Pay Items'!$K$1:$K$505,0)</f>
        <v>451</v>
      </c>
      <c r="S304" s="41" t="str">
        <f ca="1" t="shared" si="84"/>
        <v>F0</v>
      </c>
      <c r="T304" s="41" t="str">
        <f ca="1" t="shared" si="85"/>
        <v>C2</v>
      </c>
      <c r="U304" s="41" t="str">
        <f ca="1" t="shared" si="86"/>
        <v>C2</v>
      </c>
    </row>
    <row r="305" spans="1:21" s="67" customFormat="1" ht="30" customHeight="1">
      <c r="A305" s="54" t="s">
        <v>87</v>
      </c>
      <c r="B305" s="55" t="s">
        <v>330</v>
      </c>
      <c r="C305" s="56" t="s">
        <v>107</v>
      </c>
      <c r="D305" s="57" t="s">
        <v>198</v>
      </c>
      <c r="E305" s="58" t="s">
        <v>38</v>
      </c>
      <c r="F305" s="94">
        <v>4</v>
      </c>
      <c r="G305" s="60"/>
      <c r="H305" s="61">
        <f>ROUND(G305*F305,2)</f>
        <v>0</v>
      </c>
      <c r="I305" s="62"/>
      <c r="J305" s="63">
        <f ca="1" t="shared" si="97"/>
      </c>
      <c r="K305" s="64" t="str">
        <f t="shared" si="98"/>
        <v>F009Adjustment of Valve BoxesCW 3210-R7each</v>
      </c>
      <c r="L305" s="65" t="e">
        <f>MATCH(K305,'[1]Pay Items'!#REF!,0)</f>
        <v>#REF!</v>
      </c>
      <c r="M305" s="66" t="str">
        <f ca="1" t="shared" si="99"/>
        <v>F0</v>
      </c>
      <c r="N305" s="66" t="str">
        <f ca="1" t="shared" si="100"/>
        <v>C2</v>
      </c>
      <c r="O305" s="66" t="str">
        <f ca="1" t="shared" si="101"/>
        <v>C2</v>
      </c>
      <c r="P305" s="38">
        <f ca="1" t="shared" si="82"/>
      </c>
      <c r="Q305" s="39" t="str">
        <f t="shared" si="83"/>
        <v>F009Adjustment of Valve BoxesCW 3210-R7each</v>
      </c>
      <c r="R305" s="40">
        <f>MATCH(Q305,'[2]Pay Items'!$K$1:$K$505,0)</f>
        <v>453</v>
      </c>
      <c r="S305" s="41" t="str">
        <f ca="1" t="shared" si="84"/>
        <v>F0</v>
      </c>
      <c r="T305" s="41" t="str">
        <f ca="1" t="shared" si="85"/>
        <v>C2</v>
      </c>
      <c r="U305" s="41" t="str">
        <f ca="1" t="shared" si="86"/>
        <v>C2</v>
      </c>
    </row>
    <row r="306" spans="1:21" s="67" customFormat="1" ht="30" customHeight="1">
      <c r="A306" s="54" t="s">
        <v>88</v>
      </c>
      <c r="B306" s="55" t="s">
        <v>191</v>
      </c>
      <c r="C306" s="56" t="s">
        <v>109</v>
      </c>
      <c r="D306" s="57" t="s">
        <v>198</v>
      </c>
      <c r="E306" s="58" t="s">
        <v>38</v>
      </c>
      <c r="F306" s="94">
        <v>4</v>
      </c>
      <c r="G306" s="60"/>
      <c r="H306" s="61">
        <f>ROUND(G306*F306,2)</f>
        <v>0</v>
      </c>
      <c r="I306" s="62"/>
      <c r="J306" s="63">
        <f ca="1" t="shared" si="97"/>
      </c>
      <c r="K306" s="64" t="str">
        <f t="shared" si="98"/>
        <v>F010Valve Box ExtensionsCW 3210-R7each</v>
      </c>
      <c r="L306" s="65" t="e">
        <f>MATCH(K306,'[1]Pay Items'!#REF!,0)</f>
        <v>#REF!</v>
      </c>
      <c r="M306" s="66" t="str">
        <f ca="1" t="shared" si="99"/>
        <v>F0</v>
      </c>
      <c r="N306" s="66" t="str">
        <f ca="1" t="shared" si="100"/>
        <v>C2</v>
      </c>
      <c r="O306" s="66" t="str">
        <f ca="1" t="shared" si="101"/>
        <v>C2</v>
      </c>
      <c r="P306" s="38">
        <f ca="1" t="shared" si="82"/>
      </c>
      <c r="Q306" s="39" t="str">
        <f t="shared" si="83"/>
        <v>F010Valve Box ExtensionsCW 3210-R7each</v>
      </c>
      <c r="R306" s="40">
        <f>MATCH(Q306,'[2]Pay Items'!$K$1:$K$505,0)</f>
        <v>454</v>
      </c>
      <c r="S306" s="41" t="str">
        <f ca="1" t="shared" si="84"/>
        <v>F0</v>
      </c>
      <c r="T306" s="41" t="str">
        <f ca="1" t="shared" si="85"/>
        <v>C2</v>
      </c>
      <c r="U306" s="41" t="str">
        <f ca="1" t="shared" si="86"/>
        <v>C2</v>
      </c>
    </row>
    <row r="307" spans="1:21" ht="36" customHeight="1">
      <c r="A307" s="47"/>
      <c r="B307" s="48"/>
      <c r="C307" s="76" t="s">
        <v>25</v>
      </c>
      <c r="D307" s="50"/>
      <c r="E307" s="77"/>
      <c r="F307" s="78"/>
      <c r="G307" s="47"/>
      <c r="H307" s="52"/>
      <c r="I307" s="53"/>
      <c r="J307" s="5"/>
      <c r="K307" s="5"/>
      <c r="L307" s="5"/>
      <c r="M307" s="5"/>
      <c r="N307" s="5"/>
      <c r="O307" s="5"/>
      <c r="P307" s="38" t="str">
        <f ca="1" t="shared" si="82"/>
        <v>LOCKED</v>
      </c>
      <c r="Q307" s="39" t="str">
        <f t="shared" si="83"/>
        <v>LANDSCAPING</v>
      </c>
      <c r="R307" s="40">
        <f>MATCH(Q307,'[2]Pay Items'!$K$1:$K$505,0)</f>
        <v>473</v>
      </c>
      <c r="S307" s="41" t="str">
        <f ca="1" t="shared" si="84"/>
        <v>F0</v>
      </c>
      <c r="T307" s="41" t="str">
        <f ca="1" t="shared" si="85"/>
        <v>C2</v>
      </c>
      <c r="U307" s="41" t="str">
        <f ca="1" t="shared" si="86"/>
        <v>C2</v>
      </c>
    </row>
    <row r="308" spans="1:21" s="67" customFormat="1" ht="30" customHeight="1">
      <c r="A308" s="79" t="s">
        <v>70</v>
      </c>
      <c r="B308" s="55" t="s">
        <v>454</v>
      </c>
      <c r="C308" s="56" t="s">
        <v>71</v>
      </c>
      <c r="D308" s="57" t="s">
        <v>204</v>
      </c>
      <c r="E308" s="58"/>
      <c r="F308" s="59"/>
      <c r="G308" s="70"/>
      <c r="H308" s="61"/>
      <c r="I308" s="62"/>
      <c r="J308" s="63" t="str">
        <f ca="1">IF(CELL("protect",$G308)=1,"LOCKED","")</f>
        <v>LOCKED</v>
      </c>
      <c r="K308" s="64" t="str">
        <f>CLEAN(CONCATENATE(TRIM($A308),TRIM($C308),TRIM($D308),TRIM($E308)))</f>
        <v>G001SoddingCW 3510-R9</v>
      </c>
      <c r="L308" s="65" t="e">
        <f>MATCH(K308,'[1]Pay Items'!#REF!,0)</f>
        <v>#REF!</v>
      </c>
      <c r="M308" s="66" t="str">
        <f ca="1">CELL("format",$F308)</f>
        <v>F0</v>
      </c>
      <c r="N308" s="66" t="str">
        <f ca="1">CELL("format",$G308)</f>
        <v>G</v>
      </c>
      <c r="O308" s="66" t="str">
        <f ca="1">CELL("format",$H308)</f>
        <v>C2</v>
      </c>
      <c r="P308" s="38" t="str">
        <f ca="1" t="shared" si="82"/>
        <v>LOCKED</v>
      </c>
      <c r="Q308" s="39" t="str">
        <f t="shared" si="83"/>
        <v>G001SoddingCW 3510-R9</v>
      </c>
      <c r="R308" s="40">
        <f>MATCH(Q308,'[2]Pay Items'!$K$1:$K$505,0)</f>
        <v>474</v>
      </c>
      <c r="S308" s="41" t="str">
        <f ca="1" t="shared" si="84"/>
        <v>F0</v>
      </c>
      <c r="T308" s="41" t="str">
        <f ca="1" t="shared" si="85"/>
        <v>G</v>
      </c>
      <c r="U308" s="41" t="str">
        <f ca="1" t="shared" si="86"/>
        <v>C2</v>
      </c>
    </row>
    <row r="309" spans="1:21" s="69" customFormat="1" ht="30" customHeight="1">
      <c r="A309" s="79" t="s">
        <v>205</v>
      </c>
      <c r="B309" s="71" t="s">
        <v>32</v>
      </c>
      <c r="C309" s="56" t="s">
        <v>206</v>
      </c>
      <c r="D309" s="57"/>
      <c r="E309" s="58" t="s">
        <v>31</v>
      </c>
      <c r="F309" s="59">
        <v>100</v>
      </c>
      <c r="G309" s="60"/>
      <c r="H309" s="61">
        <f>ROUND(G309*F309,2)</f>
        <v>0</v>
      </c>
      <c r="I309" s="108"/>
      <c r="J309" s="63">
        <f ca="1">IF(CELL("protect",$G309)=1,"LOCKED","")</f>
      </c>
      <c r="K309" s="64" t="str">
        <f>CLEAN(CONCATENATE(TRIM($A309),TRIM($C309),TRIM($D309),TRIM($E309)))</f>
        <v>G002width &lt; 600 mmm²</v>
      </c>
      <c r="L309" s="65" t="e">
        <f>MATCH(K309,'[1]Pay Items'!#REF!,0)</f>
        <v>#REF!</v>
      </c>
      <c r="M309" s="66" t="str">
        <f ca="1">CELL("format",$F309)</f>
        <v>F0</v>
      </c>
      <c r="N309" s="66" t="str">
        <f ca="1">CELL("format",$G309)</f>
        <v>C2</v>
      </c>
      <c r="O309" s="66" t="str">
        <f ca="1">CELL("format",$H309)</f>
        <v>C2</v>
      </c>
      <c r="P309" s="38">
        <f ca="1" t="shared" si="82"/>
      </c>
      <c r="Q309" s="39" t="str">
        <f t="shared" si="83"/>
        <v>G002width &lt; 600 mmm²</v>
      </c>
      <c r="R309" s="40">
        <f>MATCH(Q309,'[2]Pay Items'!$K$1:$K$505,0)</f>
        <v>475</v>
      </c>
      <c r="S309" s="41" t="str">
        <f ca="1" t="shared" si="84"/>
        <v>F0</v>
      </c>
      <c r="T309" s="41" t="str">
        <f ca="1" t="shared" si="85"/>
        <v>C2</v>
      </c>
      <c r="U309" s="41" t="str">
        <f ca="1" t="shared" si="86"/>
        <v>C2</v>
      </c>
    </row>
    <row r="310" spans="1:21" s="69" customFormat="1" ht="30" customHeight="1" thickBot="1">
      <c r="A310" s="79" t="s">
        <v>72</v>
      </c>
      <c r="B310" s="71" t="s">
        <v>39</v>
      </c>
      <c r="C310" s="56" t="s">
        <v>207</v>
      </c>
      <c r="D310" s="57"/>
      <c r="E310" s="58" t="s">
        <v>31</v>
      </c>
      <c r="F310" s="59">
        <v>120</v>
      </c>
      <c r="G310" s="60"/>
      <c r="H310" s="61">
        <f>ROUND(G310*F310,2)</f>
        <v>0</v>
      </c>
      <c r="I310" s="62"/>
      <c r="J310" s="63">
        <f ca="1">IF(CELL("protect",$G310)=1,"LOCKED","")</f>
      </c>
      <c r="K310" s="64" t="str">
        <f>CLEAN(CONCATENATE(TRIM($A310),TRIM($C310),TRIM($D310),TRIM($E310)))</f>
        <v>G003width &gt; or = 600 mmm²</v>
      </c>
      <c r="L310" s="65" t="e">
        <f>MATCH(K310,'[1]Pay Items'!#REF!,0)</f>
        <v>#REF!</v>
      </c>
      <c r="M310" s="66" t="str">
        <f ca="1">CELL("format",$F310)</f>
        <v>F0</v>
      </c>
      <c r="N310" s="66" t="str">
        <f ca="1">CELL("format",$G310)</f>
        <v>C2</v>
      </c>
      <c r="O310" s="66" t="str">
        <f ca="1">CELL("format",$H310)</f>
        <v>C2</v>
      </c>
      <c r="P310" s="38">
        <f ca="1" t="shared" si="82"/>
      </c>
      <c r="Q310" s="39" t="str">
        <f t="shared" si="83"/>
        <v>G003width &gt; or = 600 mmm²</v>
      </c>
      <c r="R310" s="40">
        <f>MATCH(Q310,'[2]Pay Items'!$K$1:$K$505,0)</f>
        <v>476</v>
      </c>
      <c r="S310" s="41" t="str">
        <f ca="1" t="shared" si="84"/>
        <v>F0</v>
      </c>
      <c r="T310" s="41" t="str">
        <f ca="1" t="shared" si="85"/>
        <v>C2</v>
      </c>
      <c r="U310" s="41" t="str">
        <f ca="1" t="shared" si="86"/>
        <v>C2</v>
      </c>
    </row>
    <row r="311" spans="1:21" s="69" customFormat="1" ht="36" customHeight="1" thickTop="1">
      <c r="A311" s="114"/>
      <c r="B311" s="115"/>
      <c r="C311" s="116" t="s">
        <v>257</v>
      </c>
      <c r="D311" s="117"/>
      <c r="E311" s="117"/>
      <c r="F311" s="59"/>
      <c r="G311" s="61"/>
      <c r="H311" s="61"/>
      <c r="I311" s="62"/>
      <c r="J311" s="63" t="str">
        <f ca="1">IF(CELL("protect",$G311)=1,"LOCKED","")</f>
        <v>LOCKED</v>
      </c>
      <c r="K311" s="64" t="str">
        <f>CLEAN(CONCATENATE(TRIM($A311),TRIM($C311),TRIM($D311),TRIM($E311)))</f>
        <v>MISCELLANEOUS</v>
      </c>
      <c r="L311" s="65" t="e">
        <f>MATCH(K311,'[1]Pay Items'!#REF!,0)</f>
        <v>#REF!</v>
      </c>
      <c r="M311" s="66" t="str">
        <f ca="1">CELL("format",$F311)</f>
        <v>F0</v>
      </c>
      <c r="N311" s="66" t="str">
        <f ca="1">CELL("format",$G311)</f>
        <v>C2</v>
      </c>
      <c r="O311" s="66" t="str">
        <f ca="1">CELL("format",$H311)</f>
        <v>C2</v>
      </c>
      <c r="P311" s="38" t="str">
        <f ca="1" t="shared" si="82"/>
        <v>LOCKED</v>
      </c>
      <c r="Q311" s="39" t="str">
        <f t="shared" si="83"/>
        <v>MISCELLANEOUS</v>
      </c>
      <c r="R311" s="40">
        <f>MATCH(Q311,'[2]Pay Items'!$K$1:$K$505,0)</f>
        <v>480</v>
      </c>
      <c r="S311" s="41" t="str">
        <f ca="1" t="shared" si="84"/>
        <v>F0</v>
      </c>
      <c r="T311" s="41" t="str">
        <f ca="1" t="shared" si="85"/>
        <v>C2</v>
      </c>
      <c r="U311" s="41" t="str">
        <f ca="1" t="shared" si="86"/>
        <v>C2</v>
      </c>
    </row>
    <row r="312" spans="1:21" s="67" customFormat="1" ht="30" customHeight="1" thickBot="1">
      <c r="A312" s="79"/>
      <c r="B312" s="118" t="s">
        <v>455</v>
      </c>
      <c r="C312" s="119" t="s">
        <v>432</v>
      </c>
      <c r="D312" s="120" t="s">
        <v>419</v>
      </c>
      <c r="E312" s="121" t="s">
        <v>31</v>
      </c>
      <c r="F312" s="122">
        <v>100</v>
      </c>
      <c r="G312" s="60"/>
      <c r="H312" s="123">
        <f>ROUND(G312*F312,2)</f>
        <v>0</v>
      </c>
      <c r="I312" s="124">
        <f>IF(F312&gt;0,ROUND(+G312+H312,2),"")</f>
        <v>0</v>
      </c>
      <c r="J312" s="125">
        <v>21.5</v>
      </c>
      <c r="K312" s="126">
        <f>IF(H312&gt;0,ROUND((ROUND(+H312,2)*ROUND(J312,2)),2),"")</f>
      </c>
      <c r="L312" s="126">
        <f>IF(I312&gt;0,ROUND((ROUND(+I312,2)*ROUND(J312,2)),2),"")</f>
      </c>
      <c r="M312" s="127">
        <f>IF(J312&gt;0,ROUND((ROUND(+J312,2)*ROUND(G312,2)),2),"")</f>
        <v>0</v>
      </c>
      <c r="N312" s="128">
        <f>IF($E312&gt;0,ROUND(+F312-I312,2),"")</f>
        <v>100</v>
      </c>
      <c r="O312" s="129">
        <f>IF($E312&gt;0,ROUND(+N312*$I312,2),"")</f>
        <v>0</v>
      </c>
      <c r="P312" s="38">
        <f ca="1" t="shared" si="82"/>
      </c>
      <c r="Q312" s="39" t="str">
        <f t="shared" si="83"/>
        <v>Supply and Installation of Pavement Repair FabricE11m²</v>
      </c>
      <c r="R312" s="40" t="e">
        <f>MATCH(Q312,'[2]Pay Items'!$K$1:$K$505,0)</f>
        <v>#N/A</v>
      </c>
      <c r="S312" s="41" t="str">
        <f ca="1" t="shared" si="84"/>
        <v>F0</v>
      </c>
      <c r="T312" s="41" t="str">
        <f ca="1" t="shared" si="85"/>
        <v>C2</v>
      </c>
      <c r="U312" s="41" t="str">
        <f ca="1" t="shared" si="86"/>
        <v>C2</v>
      </c>
    </row>
    <row r="313" spans="1:21" s="46" customFormat="1" ht="30" customHeight="1" thickBot="1" thickTop="1">
      <c r="A313" s="134"/>
      <c r="B313" s="110" t="str">
        <f>B255</f>
        <v>E</v>
      </c>
      <c r="C313" s="194" t="str">
        <f>C255</f>
        <v>Brazier Street from Harbison Avenue West to Jamison Avenue - Rehabilitation</v>
      </c>
      <c r="D313" s="195"/>
      <c r="E313" s="195"/>
      <c r="F313" s="195"/>
      <c r="G313" s="135"/>
      <c r="H313" s="136">
        <f>SUM(H255:H312)</f>
        <v>0</v>
      </c>
      <c r="I313" s="112"/>
      <c r="J313" s="45"/>
      <c r="K313" s="45"/>
      <c r="L313" s="45"/>
      <c r="M313" s="45"/>
      <c r="N313" s="45"/>
      <c r="O313" s="45"/>
      <c r="P313" s="38" t="str">
        <f ca="1" t="shared" si="82"/>
        <v>LOCKED</v>
      </c>
      <c r="Q313" s="39" t="str">
        <f t="shared" si="83"/>
        <v>Brazier Street from Harbison Avenue West to Jamison Avenue - Rehabilitation</v>
      </c>
      <c r="R313" s="40" t="e">
        <f>MATCH(Q313,'[2]Pay Items'!$K$1:$K$505,0)</f>
        <v>#N/A</v>
      </c>
      <c r="S313" s="41" t="str">
        <f ca="1" t="shared" si="84"/>
        <v>G</v>
      </c>
      <c r="T313" s="41" t="str">
        <f ca="1" t="shared" si="85"/>
        <v>C2</v>
      </c>
      <c r="U313" s="41" t="str">
        <f ca="1" t="shared" si="86"/>
        <v>C2</v>
      </c>
    </row>
    <row r="314" spans="1:21" ht="36" customHeight="1" thickTop="1">
      <c r="A314" s="137"/>
      <c r="B314" s="43" t="s">
        <v>98</v>
      </c>
      <c r="C314" s="202" t="s">
        <v>384</v>
      </c>
      <c r="D314" s="203"/>
      <c r="E314" s="203"/>
      <c r="F314" s="204"/>
      <c r="G314" s="42"/>
      <c r="H314" s="44"/>
      <c r="I314" s="53"/>
      <c r="J314" s="5"/>
      <c r="K314" s="5"/>
      <c r="L314" s="5"/>
      <c r="M314" s="5"/>
      <c r="N314" s="5"/>
      <c r="O314" s="5"/>
      <c r="P314" s="38" t="str">
        <f ca="1" t="shared" si="82"/>
        <v>LOCKED</v>
      </c>
      <c r="Q314" s="39" t="str">
        <f t="shared" si="83"/>
        <v>Karen Street from Donwood Drive to Springfield Road - Rehabilitation</v>
      </c>
      <c r="R314" s="40" t="e">
        <f>MATCH(Q314,'[2]Pay Items'!$K$1:$K$505,0)</f>
        <v>#N/A</v>
      </c>
      <c r="S314" s="41" t="str">
        <f ca="1" t="shared" si="84"/>
        <v>G</v>
      </c>
      <c r="T314" s="41" t="str">
        <f ca="1" t="shared" si="85"/>
        <v>C2</v>
      </c>
      <c r="U314" s="41" t="str">
        <f ca="1" t="shared" si="86"/>
        <v>C2</v>
      </c>
    </row>
    <row r="315" spans="1:21" ht="36" customHeight="1">
      <c r="A315" s="47"/>
      <c r="B315" s="48"/>
      <c r="C315" s="49" t="s">
        <v>19</v>
      </c>
      <c r="D315" s="50"/>
      <c r="E315" s="51" t="s">
        <v>2</v>
      </c>
      <c r="F315" s="51" t="s">
        <v>2</v>
      </c>
      <c r="G315" s="47"/>
      <c r="H315" s="52"/>
      <c r="I315" s="53"/>
      <c r="J315" s="5"/>
      <c r="K315" s="5"/>
      <c r="L315" s="5"/>
      <c r="M315" s="5"/>
      <c r="N315" s="5"/>
      <c r="O315" s="5"/>
      <c r="P315" s="38" t="str">
        <f ca="1" t="shared" si="82"/>
        <v>LOCKED</v>
      </c>
      <c r="Q315" s="39" t="str">
        <f t="shared" si="83"/>
        <v>EARTH AND BASE WORKS</v>
      </c>
      <c r="R315" s="40">
        <f>MATCH(Q315,'[2]Pay Items'!$K$1:$K$505,0)</f>
        <v>3</v>
      </c>
      <c r="S315" s="41" t="str">
        <f ca="1" t="shared" si="84"/>
        <v>G</v>
      </c>
      <c r="T315" s="41" t="str">
        <f ca="1" t="shared" si="85"/>
        <v>C2</v>
      </c>
      <c r="U315" s="41" t="str">
        <f ca="1" t="shared" si="86"/>
        <v>C2</v>
      </c>
    </row>
    <row r="316" spans="1:21" s="69" customFormat="1" ht="30" customHeight="1">
      <c r="A316" s="54" t="s">
        <v>36</v>
      </c>
      <c r="B316" s="55" t="s">
        <v>99</v>
      </c>
      <c r="C316" s="56" t="s">
        <v>37</v>
      </c>
      <c r="D316" s="57" t="s">
        <v>211</v>
      </c>
      <c r="E316" s="58" t="s">
        <v>31</v>
      </c>
      <c r="F316" s="59">
        <v>420</v>
      </c>
      <c r="G316" s="60"/>
      <c r="H316" s="61">
        <f>ROUND(G316*F316,2)</f>
        <v>0</v>
      </c>
      <c r="I316" s="62" t="s">
        <v>129</v>
      </c>
      <c r="J316" s="63">
        <f ca="1">IF(CELL("protect",$G316)=1,"LOCKED","")</f>
      </c>
      <c r="K316" s="64" t="str">
        <f>CLEAN(CONCATENATE(TRIM($A316),TRIM($C316),TRIM($D316),TRIM($E316)))</f>
        <v>A012Grading of BoulevardsCW 3110-R15m²</v>
      </c>
      <c r="L316" s="65" t="e">
        <f>MATCH(K316,'[1]Pay Items'!#REF!,0)</f>
        <v>#REF!</v>
      </c>
      <c r="M316" s="66" t="str">
        <f ca="1">CELL("format",$F316)</f>
        <v>F0</v>
      </c>
      <c r="N316" s="66" t="str">
        <f ca="1">CELL("format",$G316)</f>
        <v>C2</v>
      </c>
      <c r="O316" s="66" t="str">
        <f ca="1">CELL("format",$H316)</f>
        <v>C2</v>
      </c>
      <c r="P316" s="38">
        <f ca="1" t="shared" si="82"/>
      </c>
      <c r="Q316" s="39" t="str">
        <f t="shared" si="83"/>
        <v>A012Grading of BoulevardsCW 3110-R15m²</v>
      </c>
      <c r="R316" s="40">
        <f>MATCH(Q316,'[2]Pay Items'!$K$1:$K$505,0)</f>
        <v>23</v>
      </c>
      <c r="S316" s="41" t="str">
        <f ca="1" t="shared" si="84"/>
        <v>F0</v>
      </c>
      <c r="T316" s="41" t="str">
        <f ca="1" t="shared" si="85"/>
        <v>C2</v>
      </c>
      <c r="U316" s="41" t="str">
        <f ca="1" t="shared" si="86"/>
        <v>C2</v>
      </c>
    </row>
    <row r="317" spans="1:21" ht="36" customHeight="1">
      <c r="A317" s="47"/>
      <c r="B317" s="48"/>
      <c r="C317" s="76" t="s">
        <v>20</v>
      </c>
      <c r="D317" s="50"/>
      <c r="E317" s="77"/>
      <c r="F317" s="78"/>
      <c r="G317" s="47"/>
      <c r="H317" s="52"/>
      <c r="I317" s="53"/>
      <c r="J317" s="5"/>
      <c r="K317" s="5"/>
      <c r="L317" s="5"/>
      <c r="M317" s="5"/>
      <c r="N317" s="5"/>
      <c r="O317" s="5"/>
      <c r="P317" s="38" t="str">
        <f ca="1" t="shared" si="82"/>
        <v>LOCKED</v>
      </c>
      <c r="Q317" s="39" t="str">
        <f t="shared" si="83"/>
        <v>ROADWORKS - RENEWALS</v>
      </c>
      <c r="R317" s="40" t="e">
        <f>MATCH(Q317,'[2]Pay Items'!$K$1:$K$505,0)</f>
        <v>#N/A</v>
      </c>
      <c r="S317" s="41" t="str">
        <f ca="1" t="shared" si="84"/>
        <v>F0</v>
      </c>
      <c r="T317" s="41" t="str">
        <f ca="1" t="shared" si="85"/>
        <v>C2</v>
      </c>
      <c r="U317" s="41" t="str">
        <f ca="1" t="shared" si="86"/>
        <v>C2</v>
      </c>
    </row>
    <row r="318" spans="1:21" s="69" customFormat="1" ht="30" customHeight="1">
      <c r="A318" s="79" t="s">
        <v>404</v>
      </c>
      <c r="B318" s="55" t="s">
        <v>101</v>
      </c>
      <c r="C318" s="56" t="s">
        <v>405</v>
      </c>
      <c r="D318" s="57" t="s">
        <v>212</v>
      </c>
      <c r="E318" s="58"/>
      <c r="F318" s="59"/>
      <c r="G318" s="70"/>
      <c r="H318" s="61"/>
      <c r="I318" s="62"/>
      <c r="J318" s="63" t="str">
        <f aca="true" ca="1" t="shared" si="102" ref="J318:J342">IF(CELL("protect",$G318)=1,"LOCKED","")</f>
        <v>LOCKED</v>
      </c>
      <c r="K318" s="64" t="str">
        <f aca="true" t="shared" si="103" ref="K318:K342">CLEAN(CONCATENATE(TRIM($A318),TRIM($C318),TRIM($D318),TRIM($E318)))</f>
        <v>B004Slab ReplacementCW 3230-R7</v>
      </c>
      <c r="L318" s="65" t="e">
        <f>MATCH(K318,'[1]Pay Items'!#REF!,0)</f>
        <v>#REF!</v>
      </c>
      <c r="M318" s="66" t="str">
        <f aca="true" ca="1" t="shared" si="104" ref="M318:M342">CELL("format",$F318)</f>
        <v>F0</v>
      </c>
      <c r="N318" s="66" t="str">
        <f aca="true" ca="1" t="shared" si="105" ref="N318:N342">CELL("format",$G318)</f>
        <v>G</v>
      </c>
      <c r="O318" s="66" t="str">
        <f aca="true" ca="1" t="shared" si="106" ref="O318:O342">CELL("format",$H318)</f>
        <v>C2</v>
      </c>
      <c r="P318" s="38" t="str">
        <f ca="1" t="shared" si="82"/>
        <v>LOCKED</v>
      </c>
      <c r="Q318" s="39" t="str">
        <f t="shared" si="83"/>
        <v>B004Slab ReplacementCW 3230-R7</v>
      </c>
      <c r="R318" s="40">
        <f>MATCH(Q318,'[2]Pay Items'!$K$1:$K$505,0)</f>
        <v>53</v>
      </c>
      <c r="S318" s="41" t="str">
        <f ca="1" t="shared" si="84"/>
        <v>F0</v>
      </c>
      <c r="T318" s="41" t="str">
        <f ca="1" t="shared" si="85"/>
        <v>G</v>
      </c>
      <c r="U318" s="41" t="str">
        <f ca="1" t="shared" si="86"/>
        <v>C2</v>
      </c>
    </row>
    <row r="319" spans="1:21" s="69" customFormat="1" ht="43.5" customHeight="1">
      <c r="A319" s="79" t="s">
        <v>406</v>
      </c>
      <c r="B319" s="71" t="s">
        <v>32</v>
      </c>
      <c r="C319" s="56" t="s">
        <v>407</v>
      </c>
      <c r="D319" s="57" t="s">
        <v>2</v>
      </c>
      <c r="E319" s="58" t="s">
        <v>31</v>
      </c>
      <c r="F319" s="59">
        <v>105</v>
      </c>
      <c r="G319" s="60"/>
      <c r="H319" s="61">
        <f>ROUND(G319*F319,2)</f>
        <v>0</v>
      </c>
      <c r="I319" s="62"/>
      <c r="J319" s="63">
        <f ca="1" t="shared" si="102"/>
      </c>
      <c r="K319" s="64" t="str">
        <f t="shared" si="103"/>
        <v>B014150 mm Concrete Pavement (Reinforced)m²</v>
      </c>
      <c r="L319" s="65" t="e">
        <f>MATCH(K319,'[1]Pay Items'!#REF!,0)</f>
        <v>#REF!</v>
      </c>
      <c r="M319" s="66" t="str">
        <f ca="1" t="shared" si="104"/>
        <v>F0</v>
      </c>
      <c r="N319" s="66" t="str">
        <f ca="1" t="shared" si="105"/>
        <v>C2</v>
      </c>
      <c r="O319" s="66" t="str">
        <f ca="1" t="shared" si="106"/>
        <v>C2</v>
      </c>
      <c r="P319" s="38">
        <f ca="1" t="shared" si="82"/>
      </c>
      <c r="Q319" s="39" t="str">
        <f t="shared" si="83"/>
        <v>B014150 mm Concrete Pavement (Reinforced)m²</v>
      </c>
      <c r="R319" s="40">
        <f>MATCH(Q319,'[2]Pay Items'!$K$1:$K$505,0)</f>
        <v>63</v>
      </c>
      <c r="S319" s="41" t="str">
        <f ca="1" t="shared" si="84"/>
        <v>F0</v>
      </c>
      <c r="T319" s="41" t="str">
        <f ca="1" t="shared" si="85"/>
        <v>C2</v>
      </c>
      <c r="U319" s="41" t="str">
        <f ca="1" t="shared" si="86"/>
        <v>C2</v>
      </c>
    </row>
    <row r="320" spans="1:21" s="69" customFormat="1" ht="30" customHeight="1">
      <c r="A320" s="79" t="s">
        <v>218</v>
      </c>
      <c r="B320" s="55" t="s">
        <v>104</v>
      </c>
      <c r="C320" s="56" t="s">
        <v>220</v>
      </c>
      <c r="D320" s="57" t="s">
        <v>212</v>
      </c>
      <c r="E320" s="58"/>
      <c r="F320" s="59"/>
      <c r="G320" s="47"/>
      <c r="H320" s="61"/>
      <c r="I320" s="62"/>
      <c r="J320" s="63" t="str">
        <f ca="1" t="shared" si="102"/>
        <v>LOCKED</v>
      </c>
      <c r="K320" s="64" t="str">
        <f t="shared" si="103"/>
        <v>B017Partial Slab PatchesCW 3230-R7</v>
      </c>
      <c r="L320" s="65" t="e">
        <f>MATCH(K320,'[1]Pay Items'!#REF!,0)</f>
        <v>#REF!</v>
      </c>
      <c r="M320" s="66" t="str">
        <f ca="1" t="shared" si="104"/>
        <v>F0</v>
      </c>
      <c r="N320" s="66" t="str">
        <f ca="1" t="shared" si="105"/>
        <v>C2</v>
      </c>
      <c r="O320" s="66" t="str">
        <f ca="1" t="shared" si="106"/>
        <v>C2</v>
      </c>
      <c r="P320" s="38" t="str">
        <f ca="1" t="shared" si="82"/>
        <v>LOCKED</v>
      </c>
      <c r="Q320" s="39" t="str">
        <f t="shared" si="83"/>
        <v>B017Partial Slab PatchesCW 3230-R7</v>
      </c>
      <c r="R320" s="40">
        <f>MATCH(Q320,'[2]Pay Items'!$K$1:$K$505,0)</f>
        <v>66</v>
      </c>
      <c r="S320" s="41" t="str">
        <f ca="1" t="shared" si="84"/>
        <v>F0</v>
      </c>
      <c r="T320" s="41" t="str">
        <f ca="1" t="shared" si="85"/>
        <v>C2</v>
      </c>
      <c r="U320" s="41" t="str">
        <f ca="1" t="shared" si="86"/>
        <v>C2</v>
      </c>
    </row>
    <row r="321" spans="1:21" s="69" customFormat="1" ht="43.5" customHeight="1">
      <c r="A321" s="79" t="s">
        <v>366</v>
      </c>
      <c r="B321" s="71" t="s">
        <v>32</v>
      </c>
      <c r="C321" s="56" t="s">
        <v>367</v>
      </c>
      <c r="D321" s="57" t="s">
        <v>2</v>
      </c>
      <c r="E321" s="58" t="s">
        <v>31</v>
      </c>
      <c r="F321" s="59">
        <v>5</v>
      </c>
      <c r="G321" s="60"/>
      <c r="H321" s="61">
        <f aca="true" t="shared" si="107" ref="H321:H326">ROUND(G321*F321,2)</f>
        <v>0</v>
      </c>
      <c r="I321" s="62"/>
      <c r="J321" s="63">
        <f ca="1" t="shared" si="102"/>
      </c>
      <c r="K321" s="64" t="str">
        <f t="shared" si="103"/>
        <v>B030150 mm Concrete Pavement (Type A)m²</v>
      </c>
      <c r="L321" s="65" t="e">
        <f>MATCH(K321,'[1]Pay Items'!#REF!,0)</f>
        <v>#REF!</v>
      </c>
      <c r="M321" s="66" t="str">
        <f ca="1" t="shared" si="104"/>
        <v>F0</v>
      </c>
      <c r="N321" s="66" t="str">
        <f ca="1" t="shared" si="105"/>
        <v>C2</v>
      </c>
      <c r="O321" s="66" t="str">
        <f ca="1" t="shared" si="106"/>
        <v>C2</v>
      </c>
      <c r="P321" s="38">
        <f ca="1" t="shared" si="82"/>
      </c>
      <c r="Q321" s="39" t="str">
        <f t="shared" si="83"/>
        <v>B030150 mm Concrete Pavement (Type A)m²</v>
      </c>
      <c r="R321" s="40">
        <f>MATCH(Q321,'[2]Pay Items'!$K$1:$K$505,0)</f>
        <v>79</v>
      </c>
      <c r="S321" s="41" t="str">
        <f ca="1" t="shared" si="84"/>
        <v>F0</v>
      </c>
      <c r="T321" s="41" t="str">
        <f ca="1" t="shared" si="85"/>
        <v>C2</v>
      </c>
      <c r="U321" s="41" t="str">
        <f ca="1" t="shared" si="86"/>
        <v>C2</v>
      </c>
    </row>
    <row r="322" spans="1:21" s="69" customFormat="1" ht="43.5" customHeight="1">
      <c r="A322" s="79" t="s">
        <v>368</v>
      </c>
      <c r="B322" s="71" t="s">
        <v>39</v>
      </c>
      <c r="C322" s="56" t="s">
        <v>369</v>
      </c>
      <c r="D322" s="57" t="s">
        <v>2</v>
      </c>
      <c r="E322" s="58" t="s">
        <v>31</v>
      </c>
      <c r="F322" s="59">
        <v>140</v>
      </c>
      <c r="G322" s="60"/>
      <c r="H322" s="61">
        <f t="shared" si="107"/>
        <v>0</v>
      </c>
      <c r="I322" s="62"/>
      <c r="J322" s="63">
        <f ca="1" t="shared" si="102"/>
      </c>
      <c r="K322" s="64" t="str">
        <f t="shared" si="103"/>
        <v>B031150 mm Concrete Pavement (Type B)m²</v>
      </c>
      <c r="L322" s="65" t="e">
        <f>MATCH(K322,'[1]Pay Items'!#REF!,0)</f>
        <v>#REF!</v>
      </c>
      <c r="M322" s="66" t="str">
        <f ca="1" t="shared" si="104"/>
        <v>F0</v>
      </c>
      <c r="N322" s="66" t="str">
        <f ca="1" t="shared" si="105"/>
        <v>C2</v>
      </c>
      <c r="O322" s="66" t="str">
        <f ca="1" t="shared" si="106"/>
        <v>C2</v>
      </c>
      <c r="P322" s="38">
        <f ca="1" t="shared" si="82"/>
      </c>
      <c r="Q322" s="39" t="str">
        <f t="shared" si="83"/>
        <v>B031150 mm Concrete Pavement (Type B)m²</v>
      </c>
      <c r="R322" s="40">
        <f>MATCH(Q322,'[2]Pay Items'!$K$1:$K$505,0)</f>
        <v>80</v>
      </c>
      <c r="S322" s="41" t="str">
        <f ca="1" t="shared" si="84"/>
        <v>F0</v>
      </c>
      <c r="T322" s="41" t="str">
        <f ca="1" t="shared" si="85"/>
        <v>C2</v>
      </c>
      <c r="U322" s="41" t="str">
        <f ca="1" t="shared" si="86"/>
        <v>C2</v>
      </c>
    </row>
    <row r="323" spans="1:21" s="69" customFormat="1" ht="43.5" customHeight="1">
      <c r="A323" s="79" t="s">
        <v>372</v>
      </c>
      <c r="B323" s="71" t="s">
        <v>242</v>
      </c>
      <c r="C323" s="56" t="s">
        <v>373</v>
      </c>
      <c r="D323" s="57" t="s">
        <v>2</v>
      </c>
      <c r="E323" s="58" t="s">
        <v>31</v>
      </c>
      <c r="F323" s="59">
        <v>15</v>
      </c>
      <c r="G323" s="60"/>
      <c r="H323" s="61">
        <f t="shared" si="107"/>
        <v>0</v>
      </c>
      <c r="I323" s="62"/>
      <c r="J323" s="63">
        <f ca="1" t="shared" si="102"/>
      </c>
      <c r="K323" s="64" t="str">
        <f t="shared" si="103"/>
        <v>B032150 mm Concrete Pavement (Type C)m²</v>
      </c>
      <c r="L323" s="65" t="e">
        <f>MATCH(K323,'[1]Pay Items'!#REF!,0)</f>
        <v>#REF!</v>
      </c>
      <c r="M323" s="66" t="str">
        <f ca="1" t="shared" si="104"/>
        <v>F0</v>
      </c>
      <c r="N323" s="66" t="str">
        <f ca="1" t="shared" si="105"/>
        <v>C2</v>
      </c>
      <c r="O323" s="66" t="str">
        <f ca="1" t="shared" si="106"/>
        <v>C2</v>
      </c>
      <c r="P323" s="38">
        <f ca="1" t="shared" si="82"/>
      </c>
      <c r="Q323" s="39" t="str">
        <f t="shared" si="83"/>
        <v>B032150 mm Concrete Pavement (Type C)m²</v>
      </c>
      <c r="R323" s="40">
        <f>MATCH(Q323,'[2]Pay Items'!$K$1:$K$505,0)</f>
        <v>81</v>
      </c>
      <c r="S323" s="41" t="str">
        <f ca="1" t="shared" si="84"/>
        <v>F0</v>
      </c>
      <c r="T323" s="41" t="str">
        <f ca="1" t="shared" si="85"/>
        <v>C2</v>
      </c>
      <c r="U323" s="41" t="str">
        <f ca="1" t="shared" si="86"/>
        <v>C2</v>
      </c>
    </row>
    <row r="324" spans="1:21" s="69" customFormat="1" ht="43.5" customHeight="1">
      <c r="A324" s="79" t="s">
        <v>370</v>
      </c>
      <c r="B324" s="71" t="s">
        <v>69</v>
      </c>
      <c r="C324" s="56" t="s">
        <v>371</v>
      </c>
      <c r="D324" s="57" t="s">
        <v>2</v>
      </c>
      <c r="E324" s="58" t="s">
        <v>31</v>
      </c>
      <c r="F324" s="59">
        <v>200</v>
      </c>
      <c r="G324" s="60"/>
      <c r="H324" s="61">
        <f t="shared" si="107"/>
        <v>0</v>
      </c>
      <c r="I324" s="62"/>
      <c r="J324" s="63">
        <f ca="1" t="shared" si="102"/>
      </c>
      <c r="K324" s="64" t="str">
        <f t="shared" si="103"/>
        <v>B033150 mm Concrete Pavement (Type D)m²</v>
      </c>
      <c r="L324" s="65" t="e">
        <f>MATCH(K324,'[1]Pay Items'!#REF!,0)</f>
        <v>#REF!</v>
      </c>
      <c r="M324" s="66" t="str">
        <f ca="1" t="shared" si="104"/>
        <v>F0</v>
      </c>
      <c r="N324" s="66" t="str">
        <f ca="1" t="shared" si="105"/>
        <v>C2</v>
      </c>
      <c r="O324" s="66" t="str">
        <f ca="1" t="shared" si="106"/>
        <v>C2</v>
      </c>
      <c r="P324" s="38">
        <f ca="1" t="shared" si="82"/>
      </c>
      <c r="Q324" s="39" t="str">
        <f t="shared" si="83"/>
        <v>B033150 mm Concrete Pavement (Type D)m²</v>
      </c>
      <c r="R324" s="40">
        <f>MATCH(Q324,'[2]Pay Items'!$K$1:$K$505,0)</f>
        <v>82</v>
      </c>
      <c r="S324" s="41" t="str">
        <f ca="1" t="shared" si="84"/>
        <v>F0</v>
      </c>
      <c r="T324" s="41" t="str">
        <f ca="1" t="shared" si="85"/>
        <v>C2</v>
      </c>
      <c r="U324" s="41" t="str">
        <f ca="1" t="shared" si="86"/>
        <v>C2</v>
      </c>
    </row>
    <row r="325" spans="1:21" s="113" customFormat="1" ht="30" customHeight="1">
      <c r="A325" s="79" t="s">
        <v>361</v>
      </c>
      <c r="B325" s="55" t="s">
        <v>106</v>
      </c>
      <c r="C325" s="56" t="s">
        <v>362</v>
      </c>
      <c r="D325" s="57" t="s">
        <v>428</v>
      </c>
      <c r="E325" s="58" t="s">
        <v>31</v>
      </c>
      <c r="F325" s="59">
        <v>100</v>
      </c>
      <c r="G325" s="60"/>
      <c r="H325" s="61">
        <f t="shared" si="107"/>
        <v>0</v>
      </c>
      <c r="I325" s="96" t="s">
        <v>363</v>
      </c>
      <c r="J325" s="72">
        <f ca="1" t="shared" si="102"/>
      </c>
      <c r="K325" s="73" t="str">
        <f t="shared" si="103"/>
        <v>B093APartial Depth Planing of Existing JointsE10m²</v>
      </c>
      <c r="L325" s="65" t="e">
        <f>MATCH(K325,'[1]Pay Items'!#REF!,0)</f>
        <v>#REF!</v>
      </c>
      <c r="M325" s="74" t="str">
        <f ca="1" t="shared" si="104"/>
        <v>F0</v>
      </c>
      <c r="N325" s="74" t="str">
        <f ca="1" t="shared" si="105"/>
        <v>C2</v>
      </c>
      <c r="O325" s="74" t="str">
        <f ca="1" t="shared" si="106"/>
        <v>C2</v>
      </c>
      <c r="P325" s="38">
        <f aca="true" ca="1" t="shared" si="108" ref="P325:P390">IF(CELL("protect",$G325)=1,"LOCKED","")</f>
      </c>
      <c r="Q325" s="39" t="str">
        <f aca="true" t="shared" si="109" ref="Q325:Q390">CLEAN(CONCATENATE(TRIM($A325),TRIM($C325),TRIM($D325),TRIM($E325)))</f>
        <v>B093APartial Depth Planing of Existing JointsE10m²</v>
      </c>
      <c r="R325" s="40" t="e">
        <f>MATCH(Q325,'[2]Pay Items'!$K$1:$K$505,0)</f>
        <v>#N/A</v>
      </c>
      <c r="S325" s="41" t="str">
        <f aca="true" ca="1" t="shared" si="110" ref="S325:S390">CELL("format",$F325)</f>
        <v>F0</v>
      </c>
      <c r="T325" s="41" t="str">
        <f aca="true" ca="1" t="shared" si="111" ref="T325:T390">CELL("format",$G325)</f>
        <v>C2</v>
      </c>
      <c r="U325" s="41" t="str">
        <f aca="true" ca="1" t="shared" si="112" ref="U325:U390">CELL("format",$H325)</f>
        <v>C2</v>
      </c>
    </row>
    <row r="326" spans="1:21" s="113" customFormat="1" ht="30" customHeight="1">
      <c r="A326" s="79" t="s">
        <v>364</v>
      </c>
      <c r="B326" s="55" t="s">
        <v>108</v>
      </c>
      <c r="C326" s="56" t="s">
        <v>365</v>
      </c>
      <c r="D326" s="57" t="s">
        <v>428</v>
      </c>
      <c r="E326" s="58" t="s">
        <v>31</v>
      </c>
      <c r="F326" s="59">
        <v>100</v>
      </c>
      <c r="G326" s="60"/>
      <c r="H326" s="61">
        <f t="shared" si="107"/>
        <v>0</v>
      </c>
      <c r="I326" s="96"/>
      <c r="J326" s="72">
        <f ca="1" t="shared" si="102"/>
      </c>
      <c r="K326" s="73" t="str">
        <f t="shared" si="103"/>
        <v>B093BAsphalt Patching of Partial Depth JointsE10m²</v>
      </c>
      <c r="L326" s="65" t="e">
        <f>MATCH(K326,'[1]Pay Items'!#REF!,0)</f>
        <v>#REF!</v>
      </c>
      <c r="M326" s="74" t="str">
        <f ca="1" t="shared" si="104"/>
        <v>F0</v>
      </c>
      <c r="N326" s="74" t="str">
        <f ca="1" t="shared" si="105"/>
        <v>C2</v>
      </c>
      <c r="O326" s="74" t="str">
        <f ca="1" t="shared" si="106"/>
        <v>C2</v>
      </c>
      <c r="P326" s="38">
        <f ca="1" t="shared" si="108"/>
      </c>
      <c r="Q326" s="39" t="str">
        <f t="shared" si="109"/>
        <v>B093BAsphalt Patching of Partial Depth JointsE10m²</v>
      </c>
      <c r="R326" s="40" t="e">
        <f>MATCH(Q326,'[2]Pay Items'!$K$1:$K$505,0)</f>
        <v>#N/A</v>
      </c>
      <c r="S326" s="41" t="str">
        <f ca="1" t="shared" si="110"/>
        <v>F0</v>
      </c>
      <c r="T326" s="41" t="str">
        <f ca="1" t="shared" si="111"/>
        <v>C2</v>
      </c>
      <c r="U326" s="41" t="str">
        <f ca="1" t="shared" si="112"/>
        <v>C2</v>
      </c>
    </row>
    <row r="327" spans="1:21" s="69" customFormat="1" ht="30" customHeight="1">
      <c r="A327" s="79" t="s">
        <v>40</v>
      </c>
      <c r="B327" s="55" t="s">
        <v>110</v>
      </c>
      <c r="C327" s="56" t="s">
        <v>41</v>
      </c>
      <c r="D327" s="57" t="s">
        <v>212</v>
      </c>
      <c r="E327" s="58"/>
      <c r="F327" s="59"/>
      <c r="G327" s="47"/>
      <c r="H327" s="61"/>
      <c r="I327" s="62"/>
      <c r="J327" s="63" t="str">
        <f ca="1" t="shared" si="102"/>
        <v>LOCKED</v>
      </c>
      <c r="K327" s="64" t="str">
        <f t="shared" si="103"/>
        <v>B094Drilled DowelsCW 3230-R7</v>
      </c>
      <c r="L327" s="65" t="e">
        <f>MATCH(K327,'[1]Pay Items'!#REF!,0)</f>
        <v>#REF!</v>
      </c>
      <c r="M327" s="66" t="str">
        <f ca="1" t="shared" si="104"/>
        <v>F0</v>
      </c>
      <c r="N327" s="66" t="str">
        <f ca="1" t="shared" si="105"/>
        <v>C2</v>
      </c>
      <c r="O327" s="66" t="str">
        <f ca="1" t="shared" si="106"/>
        <v>C2</v>
      </c>
      <c r="P327" s="38" t="str">
        <f ca="1" t="shared" si="108"/>
        <v>LOCKED</v>
      </c>
      <c r="Q327" s="39" t="str">
        <f t="shared" si="109"/>
        <v>B094Drilled DowelsCW 3230-R7</v>
      </c>
      <c r="R327" s="40">
        <f>MATCH(Q327,'[2]Pay Items'!$K$1:$K$505,0)</f>
        <v>145</v>
      </c>
      <c r="S327" s="41" t="str">
        <f ca="1" t="shared" si="110"/>
        <v>F0</v>
      </c>
      <c r="T327" s="41" t="str">
        <f ca="1" t="shared" si="111"/>
        <v>C2</v>
      </c>
      <c r="U327" s="41" t="str">
        <f ca="1" t="shared" si="112"/>
        <v>C2</v>
      </c>
    </row>
    <row r="328" spans="1:21" s="69" customFormat="1" ht="30" customHeight="1">
      <c r="A328" s="79" t="s">
        <v>42</v>
      </c>
      <c r="B328" s="71" t="s">
        <v>32</v>
      </c>
      <c r="C328" s="56" t="s">
        <v>43</v>
      </c>
      <c r="D328" s="57" t="s">
        <v>2</v>
      </c>
      <c r="E328" s="58" t="s">
        <v>38</v>
      </c>
      <c r="F328" s="59">
        <v>225</v>
      </c>
      <c r="G328" s="60"/>
      <c r="H328" s="61">
        <f>ROUND(G328*F328,2)</f>
        <v>0</v>
      </c>
      <c r="I328" s="62"/>
      <c r="J328" s="63">
        <f ca="1" t="shared" si="102"/>
      </c>
      <c r="K328" s="64" t="str">
        <f t="shared" si="103"/>
        <v>B09519.1 mm Diametereach</v>
      </c>
      <c r="L328" s="65" t="e">
        <f>MATCH(K328,'[1]Pay Items'!#REF!,0)</f>
        <v>#REF!</v>
      </c>
      <c r="M328" s="66" t="str">
        <f ca="1" t="shared" si="104"/>
        <v>F0</v>
      </c>
      <c r="N328" s="66" t="str">
        <f ca="1" t="shared" si="105"/>
        <v>C2</v>
      </c>
      <c r="O328" s="66" t="str">
        <f ca="1" t="shared" si="106"/>
        <v>C2</v>
      </c>
      <c r="P328" s="38">
        <f ca="1" t="shared" si="108"/>
      </c>
      <c r="Q328" s="39" t="str">
        <f t="shared" si="109"/>
        <v>B09519.1 mm Diametereach</v>
      </c>
      <c r="R328" s="40">
        <f>MATCH(Q328,'[2]Pay Items'!$K$1:$K$505,0)</f>
        <v>146</v>
      </c>
      <c r="S328" s="41" t="str">
        <f ca="1" t="shared" si="110"/>
        <v>F0</v>
      </c>
      <c r="T328" s="41" t="str">
        <f ca="1" t="shared" si="111"/>
        <v>C2</v>
      </c>
      <c r="U328" s="41" t="str">
        <f ca="1" t="shared" si="112"/>
        <v>C2</v>
      </c>
    </row>
    <row r="329" spans="1:21" s="69" customFormat="1" ht="30" customHeight="1">
      <c r="A329" s="79" t="s">
        <v>44</v>
      </c>
      <c r="B329" s="55" t="s">
        <v>331</v>
      </c>
      <c r="C329" s="56" t="s">
        <v>45</v>
      </c>
      <c r="D329" s="57" t="s">
        <v>212</v>
      </c>
      <c r="E329" s="58"/>
      <c r="F329" s="59"/>
      <c r="G329" s="70"/>
      <c r="H329" s="61"/>
      <c r="I329" s="62"/>
      <c r="J329" s="63" t="str">
        <f ca="1" t="shared" si="102"/>
        <v>LOCKED</v>
      </c>
      <c r="K329" s="64" t="str">
        <f t="shared" si="103"/>
        <v>B097Drilled Tie BarsCW 3230-R7</v>
      </c>
      <c r="L329" s="65" t="e">
        <f>MATCH(K329,'[1]Pay Items'!#REF!,0)</f>
        <v>#REF!</v>
      </c>
      <c r="M329" s="66" t="str">
        <f ca="1" t="shared" si="104"/>
        <v>F0</v>
      </c>
      <c r="N329" s="66" t="str">
        <f ca="1" t="shared" si="105"/>
        <v>G</v>
      </c>
      <c r="O329" s="66" t="str">
        <f ca="1" t="shared" si="106"/>
        <v>C2</v>
      </c>
      <c r="P329" s="38" t="str">
        <f ca="1" t="shared" si="108"/>
        <v>LOCKED</v>
      </c>
      <c r="Q329" s="39" t="str">
        <f t="shared" si="109"/>
        <v>B097Drilled Tie BarsCW 3230-R7</v>
      </c>
      <c r="R329" s="40">
        <f>MATCH(Q329,'[2]Pay Items'!$K$1:$K$505,0)</f>
        <v>148</v>
      </c>
      <c r="S329" s="41" t="str">
        <f ca="1" t="shared" si="110"/>
        <v>F0</v>
      </c>
      <c r="T329" s="41" t="str">
        <f ca="1" t="shared" si="111"/>
        <v>G</v>
      </c>
      <c r="U329" s="41" t="str">
        <f ca="1" t="shared" si="112"/>
        <v>C2</v>
      </c>
    </row>
    <row r="330" spans="1:21" s="69" customFormat="1" ht="30" customHeight="1">
      <c r="A330" s="79" t="s">
        <v>46</v>
      </c>
      <c r="B330" s="71" t="s">
        <v>32</v>
      </c>
      <c r="C330" s="56" t="s">
        <v>47</v>
      </c>
      <c r="D330" s="57" t="s">
        <v>2</v>
      </c>
      <c r="E330" s="58" t="s">
        <v>38</v>
      </c>
      <c r="F330" s="59">
        <v>345</v>
      </c>
      <c r="G330" s="60"/>
      <c r="H330" s="61">
        <f>ROUND(G330*F330,2)</f>
        <v>0</v>
      </c>
      <c r="I330" s="62"/>
      <c r="J330" s="63">
        <f ca="1" t="shared" si="102"/>
      </c>
      <c r="K330" s="64" t="str">
        <f t="shared" si="103"/>
        <v>B09820 M Deformed Tie Bareach</v>
      </c>
      <c r="L330" s="65" t="e">
        <f>MATCH(K330,'[1]Pay Items'!#REF!,0)</f>
        <v>#REF!</v>
      </c>
      <c r="M330" s="66" t="str">
        <f ca="1" t="shared" si="104"/>
        <v>F0</v>
      </c>
      <c r="N330" s="66" t="str">
        <f ca="1" t="shared" si="105"/>
        <v>C2</v>
      </c>
      <c r="O330" s="66" t="str">
        <f ca="1" t="shared" si="106"/>
        <v>C2</v>
      </c>
      <c r="P330" s="38">
        <f ca="1" t="shared" si="108"/>
      </c>
      <c r="Q330" s="39" t="str">
        <f t="shared" si="109"/>
        <v>B09820 M Deformed Tie Bareach</v>
      </c>
      <c r="R330" s="40">
        <f>MATCH(Q330,'[2]Pay Items'!$K$1:$K$505,0)</f>
        <v>149</v>
      </c>
      <c r="S330" s="41" t="str">
        <f ca="1" t="shared" si="110"/>
        <v>F0</v>
      </c>
      <c r="T330" s="41" t="str">
        <f ca="1" t="shared" si="111"/>
        <v>C2</v>
      </c>
      <c r="U330" s="41" t="str">
        <f ca="1" t="shared" si="112"/>
        <v>C2</v>
      </c>
    </row>
    <row r="331" spans="1:21" s="67" customFormat="1" ht="43.5" customHeight="1">
      <c r="A331" s="79" t="s">
        <v>137</v>
      </c>
      <c r="B331" s="55" t="s">
        <v>332</v>
      </c>
      <c r="C331" s="56" t="s">
        <v>48</v>
      </c>
      <c r="D331" s="57" t="s">
        <v>213</v>
      </c>
      <c r="E331" s="58"/>
      <c r="F331" s="59"/>
      <c r="G331" s="70"/>
      <c r="H331" s="61"/>
      <c r="I331" s="62"/>
      <c r="J331" s="63" t="str">
        <f ca="1" t="shared" si="102"/>
        <v>LOCKED</v>
      </c>
      <c r="K331" s="64" t="str">
        <f t="shared" si="103"/>
        <v>B114rlMiscellaneous Concrete Slab RenewalCW 3235-R9</v>
      </c>
      <c r="L331" s="65" t="e">
        <f>MATCH(K331,'[1]Pay Items'!#REF!,0)</f>
        <v>#REF!</v>
      </c>
      <c r="M331" s="66" t="str">
        <f ca="1" t="shared" si="104"/>
        <v>F0</v>
      </c>
      <c r="N331" s="66" t="str">
        <f ca="1" t="shared" si="105"/>
        <v>G</v>
      </c>
      <c r="O331" s="66" t="str">
        <f ca="1" t="shared" si="106"/>
        <v>C2</v>
      </c>
      <c r="P331" s="38" t="str">
        <f ca="1" t="shared" si="108"/>
        <v>LOCKED</v>
      </c>
      <c r="Q331" s="39" t="str">
        <f t="shared" si="109"/>
        <v>B114rlMiscellaneous Concrete Slab RenewalCW 3235-R9</v>
      </c>
      <c r="R331" s="40">
        <f>MATCH(Q331,'[2]Pay Items'!$K$1:$K$505,0)</f>
        <v>167</v>
      </c>
      <c r="S331" s="41" t="str">
        <f ca="1" t="shared" si="110"/>
        <v>F0</v>
      </c>
      <c r="T331" s="41" t="str">
        <f ca="1" t="shared" si="111"/>
        <v>G</v>
      </c>
      <c r="U331" s="41" t="str">
        <f ca="1" t="shared" si="112"/>
        <v>C2</v>
      </c>
    </row>
    <row r="332" spans="1:21" s="69" customFormat="1" ht="30" customHeight="1">
      <c r="A332" s="79" t="s">
        <v>138</v>
      </c>
      <c r="B332" s="71" t="s">
        <v>32</v>
      </c>
      <c r="C332" s="56" t="s">
        <v>136</v>
      </c>
      <c r="D332" s="57" t="s">
        <v>49</v>
      </c>
      <c r="E332" s="58"/>
      <c r="F332" s="59"/>
      <c r="G332" s="70"/>
      <c r="H332" s="61"/>
      <c r="I332" s="62"/>
      <c r="J332" s="63" t="str">
        <f ca="1" t="shared" si="102"/>
        <v>LOCKED</v>
      </c>
      <c r="K332" s="64" t="str">
        <f t="shared" si="103"/>
        <v>B118rl100 mm SidewalkSD-228A</v>
      </c>
      <c r="L332" s="65" t="e">
        <f>MATCH(K332,'[1]Pay Items'!#REF!,0)</f>
        <v>#REF!</v>
      </c>
      <c r="M332" s="66" t="str">
        <f ca="1" t="shared" si="104"/>
        <v>F0</v>
      </c>
      <c r="N332" s="66" t="str">
        <f ca="1" t="shared" si="105"/>
        <v>G</v>
      </c>
      <c r="O332" s="66" t="str">
        <f ca="1" t="shared" si="106"/>
        <v>C2</v>
      </c>
      <c r="P332" s="38" t="str">
        <f ca="1" t="shared" si="108"/>
        <v>LOCKED</v>
      </c>
      <c r="Q332" s="39" t="str">
        <f t="shared" si="109"/>
        <v>B118rl100 mm SidewalkSD-228A</v>
      </c>
      <c r="R332" s="40">
        <f>MATCH(Q332,'[2]Pay Items'!$K$1:$K$505,0)</f>
        <v>171</v>
      </c>
      <c r="S332" s="41" t="str">
        <f ca="1" t="shared" si="110"/>
        <v>F0</v>
      </c>
      <c r="T332" s="41" t="str">
        <f ca="1" t="shared" si="111"/>
        <v>G</v>
      </c>
      <c r="U332" s="41" t="str">
        <f ca="1" t="shared" si="112"/>
        <v>C2</v>
      </c>
    </row>
    <row r="333" spans="1:21" s="69" customFormat="1" ht="30" customHeight="1">
      <c r="A333" s="79" t="s">
        <v>142</v>
      </c>
      <c r="B333" s="80" t="s">
        <v>140</v>
      </c>
      <c r="C333" s="56" t="s">
        <v>144</v>
      </c>
      <c r="D333" s="57"/>
      <c r="E333" s="58" t="s">
        <v>31</v>
      </c>
      <c r="F333" s="59">
        <v>16</v>
      </c>
      <c r="G333" s="60"/>
      <c r="H333" s="61">
        <f>ROUND(G333*F333,2)</f>
        <v>0</v>
      </c>
      <c r="I333" s="62"/>
      <c r="J333" s="63">
        <f ca="1" t="shared" si="102"/>
      </c>
      <c r="K333" s="64" t="str">
        <f t="shared" si="103"/>
        <v>B120rl5 sq.m. to 20 sq.m.m²</v>
      </c>
      <c r="L333" s="65" t="e">
        <f>MATCH(K333,'[1]Pay Items'!#REF!,0)</f>
        <v>#REF!</v>
      </c>
      <c r="M333" s="66" t="str">
        <f ca="1" t="shared" si="104"/>
        <v>F0</v>
      </c>
      <c r="N333" s="66" t="str">
        <f ca="1" t="shared" si="105"/>
        <v>C2</v>
      </c>
      <c r="O333" s="66" t="str">
        <f ca="1" t="shared" si="106"/>
        <v>C2</v>
      </c>
      <c r="P333" s="38">
        <f ca="1" t="shared" si="108"/>
      </c>
      <c r="Q333" s="39" t="str">
        <f t="shared" si="109"/>
        <v>B120rl5 sq.m. to 20 sq.m.m²</v>
      </c>
      <c r="R333" s="40">
        <f>MATCH(Q333,'[2]Pay Items'!$K$1:$K$505,0)</f>
        <v>173</v>
      </c>
      <c r="S333" s="41" t="str">
        <f ca="1" t="shared" si="110"/>
        <v>F0</v>
      </c>
      <c r="T333" s="41" t="str">
        <f ca="1" t="shared" si="111"/>
        <v>C2</v>
      </c>
      <c r="U333" s="41" t="str">
        <f ca="1" t="shared" si="112"/>
        <v>C2</v>
      </c>
    </row>
    <row r="334" spans="1:21" s="69" customFormat="1" ht="30" customHeight="1">
      <c r="A334" s="168" t="s">
        <v>445</v>
      </c>
      <c r="B334" s="169" t="s">
        <v>333</v>
      </c>
      <c r="C334" s="170" t="s">
        <v>446</v>
      </c>
      <c r="D334" s="171" t="s">
        <v>426</v>
      </c>
      <c r="E334" s="172"/>
      <c r="F334" s="173"/>
      <c r="G334" s="174"/>
      <c r="H334" s="175"/>
      <c r="I334" s="176"/>
      <c r="J334" s="63"/>
      <c r="K334" s="64"/>
      <c r="L334" s="65"/>
      <c r="M334" s="66"/>
      <c r="N334" s="66"/>
      <c r="O334" s="66"/>
      <c r="P334" s="38"/>
      <c r="Q334" s="39"/>
      <c r="R334" s="40"/>
      <c r="S334" s="41"/>
      <c r="T334" s="41"/>
      <c r="U334" s="41"/>
    </row>
    <row r="335" spans="1:21" s="69" customFormat="1" ht="30" customHeight="1">
      <c r="A335" s="168" t="s">
        <v>447</v>
      </c>
      <c r="B335" s="177" t="s">
        <v>32</v>
      </c>
      <c r="C335" s="170" t="s">
        <v>448</v>
      </c>
      <c r="D335" s="171" t="s">
        <v>449</v>
      </c>
      <c r="E335" s="172" t="s">
        <v>50</v>
      </c>
      <c r="F335" s="173">
        <v>620</v>
      </c>
      <c r="G335" s="178"/>
      <c r="H335" s="175">
        <f>ROUND(G335*F335,2)</f>
        <v>0</v>
      </c>
      <c r="I335" s="176" t="s">
        <v>450</v>
      </c>
      <c r="J335" s="63"/>
      <c r="K335" s="64"/>
      <c r="L335" s="65"/>
      <c r="M335" s="66"/>
      <c r="N335" s="66"/>
      <c r="O335" s="66"/>
      <c r="P335" s="38"/>
      <c r="Q335" s="39"/>
      <c r="R335" s="40"/>
      <c r="S335" s="41"/>
      <c r="T335" s="41"/>
      <c r="U335" s="41"/>
    </row>
    <row r="336" spans="1:21" s="69" customFormat="1" ht="30" customHeight="1">
      <c r="A336" s="79" t="s">
        <v>150</v>
      </c>
      <c r="B336" s="55" t="s">
        <v>334</v>
      </c>
      <c r="C336" s="56" t="s">
        <v>51</v>
      </c>
      <c r="D336" s="57" t="s">
        <v>426</v>
      </c>
      <c r="E336" s="58"/>
      <c r="F336" s="59"/>
      <c r="G336" s="70"/>
      <c r="H336" s="61"/>
      <c r="I336" s="62"/>
      <c r="J336" s="63"/>
      <c r="K336" s="64"/>
      <c r="L336" s="65"/>
      <c r="M336" s="66"/>
      <c r="N336" s="66"/>
      <c r="O336" s="66"/>
      <c r="P336" s="38"/>
      <c r="Q336" s="39"/>
      <c r="R336" s="40"/>
      <c r="S336" s="41"/>
      <c r="T336" s="41"/>
      <c r="U336" s="41"/>
    </row>
    <row r="337" spans="1:21" s="69" customFormat="1" ht="30" customHeight="1">
      <c r="A337" s="168" t="s">
        <v>442</v>
      </c>
      <c r="B337" s="177" t="s">
        <v>39</v>
      </c>
      <c r="C337" s="170" t="s">
        <v>443</v>
      </c>
      <c r="D337" s="171" t="s">
        <v>156</v>
      </c>
      <c r="E337" s="172" t="s">
        <v>50</v>
      </c>
      <c r="F337" s="173">
        <v>7</v>
      </c>
      <c r="G337" s="178"/>
      <c r="H337" s="175">
        <f>ROUND(G337*F337,2)</f>
        <v>0</v>
      </c>
      <c r="I337" s="176"/>
      <c r="J337" s="63">
        <f ca="1" t="shared" si="102"/>
      </c>
      <c r="K337" s="64" t="str">
        <f t="shared" si="103"/>
        <v>B214rlCurb Ramp (10-15 mm reveal ht, Monolithic)SD-229C,Dm</v>
      </c>
      <c r="L337" s="65" t="e">
        <f>MATCH(K337,'[1]Pay Items'!#REF!,0)</f>
        <v>#REF!</v>
      </c>
      <c r="M337" s="66" t="str">
        <f ca="1" t="shared" si="104"/>
        <v>F0</v>
      </c>
      <c r="N337" s="66" t="str">
        <f ca="1" t="shared" si="105"/>
        <v>C2</v>
      </c>
      <c r="O337" s="66" t="str">
        <f ca="1" t="shared" si="106"/>
        <v>C2</v>
      </c>
      <c r="P337" s="38">
        <f ca="1" t="shared" si="108"/>
      </c>
      <c r="Q337" s="39" t="str">
        <f t="shared" si="109"/>
        <v>B214rlCurb Ramp (10-15 mm reveal ht, Monolithic)SD-229C,Dm</v>
      </c>
      <c r="R337" s="40">
        <f>MATCH(Q337,'[2]Pay Items'!$K$1:$K$505,0)</f>
        <v>248</v>
      </c>
      <c r="S337" s="41" t="str">
        <f ca="1" t="shared" si="110"/>
        <v>F0</v>
      </c>
      <c r="T337" s="41" t="str">
        <f ca="1" t="shared" si="111"/>
        <v>C2</v>
      </c>
      <c r="U337" s="41" t="str">
        <f ca="1" t="shared" si="112"/>
        <v>C2</v>
      </c>
    </row>
    <row r="338" spans="1:21" s="69" customFormat="1" ht="43.5" customHeight="1">
      <c r="A338" s="79" t="s">
        <v>54</v>
      </c>
      <c r="B338" s="55" t="s">
        <v>335</v>
      </c>
      <c r="C338" s="56" t="s">
        <v>55</v>
      </c>
      <c r="D338" s="57" t="s">
        <v>214</v>
      </c>
      <c r="E338" s="90"/>
      <c r="F338" s="59"/>
      <c r="G338" s="70"/>
      <c r="H338" s="61"/>
      <c r="I338" s="62"/>
      <c r="J338" s="63" t="str">
        <f ca="1" t="shared" si="102"/>
        <v>LOCKED</v>
      </c>
      <c r="K338" s="64" t="str">
        <f t="shared" si="103"/>
        <v>B190Construction of Asphaltic Concrete OverlayCW 3410-R9</v>
      </c>
      <c r="L338" s="65" t="e">
        <f>MATCH(K338,'[1]Pay Items'!#REF!,0)</f>
        <v>#REF!</v>
      </c>
      <c r="M338" s="66" t="str">
        <f ca="1" t="shared" si="104"/>
        <v>F0</v>
      </c>
      <c r="N338" s="66" t="str">
        <f ca="1" t="shared" si="105"/>
        <v>G</v>
      </c>
      <c r="O338" s="66" t="str">
        <f ca="1" t="shared" si="106"/>
        <v>C2</v>
      </c>
      <c r="P338" s="38" t="str">
        <f ca="1" t="shared" si="108"/>
        <v>LOCKED</v>
      </c>
      <c r="Q338" s="39" t="str">
        <f t="shared" si="109"/>
        <v>B190Construction of Asphaltic Concrete OverlayCW 3410-R9</v>
      </c>
      <c r="R338" s="40">
        <f>MATCH(Q338,'[2]Pay Items'!$K$1:$K$505,0)</f>
        <v>258</v>
      </c>
      <c r="S338" s="41" t="str">
        <f ca="1" t="shared" si="110"/>
        <v>F0</v>
      </c>
      <c r="T338" s="41" t="str">
        <f ca="1" t="shared" si="111"/>
        <v>G</v>
      </c>
      <c r="U338" s="41" t="str">
        <f ca="1" t="shared" si="112"/>
        <v>C2</v>
      </c>
    </row>
    <row r="339" spans="1:21" s="69" customFormat="1" ht="30" customHeight="1">
      <c r="A339" s="79" t="s">
        <v>56</v>
      </c>
      <c r="B339" s="71" t="s">
        <v>32</v>
      </c>
      <c r="C339" s="56" t="s">
        <v>57</v>
      </c>
      <c r="D339" s="57"/>
      <c r="E339" s="58"/>
      <c r="F339" s="59"/>
      <c r="G339" s="70"/>
      <c r="H339" s="61"/>
      <c r="I339" s="62"/>
      <c r="J339" s="63" t="str">
        <f ca="1" t="shared" si="102"/>
        <v>LOCKED</v>
      </c>
      <c r="K339" s="64" t="str">
        <f t="shared" si="103"/>
        <v>B191Main Line Paving</v>
      </c>
      <c r="L339" s="65" t="e">
        <f>MATCH(K339,'[1]Pay Items'!#REF!,0)</f>
        <v>#REF!</v>
      </c>
      <c r="M339" s="66" t="str">
        <f ca="1" t="shared" si="104"/>
        <v>F0</v>
      </c>
      <c r="N339" s="66" t="str">
        <f ca="1" t="shared" si="105"/>
        <v>G</v>
      </c>
      <c r="O339" s="66" t="str">
        <f ca="1" t="shared" si="106"/>
        <v>C2</v>
      </c>
      <c r="P339" s="38" t="str">
        <f ca="1" t="shared" si="108"/>
        <v>LOCKED</v>
      </c>
      <c r="Q339" s="39" t="str">
        <f t="shared" si="109"/>
        <v>B191Main Line Paving</v>
      </c>
      <c r="R339" s="40">
        <f>MATCH(Q339,'[2]Pay Items'!$K$1:$K$505,0)</f>
        <v>259</v>
      </c>
      <c r="S339" s="41" t="str">
        <f ca="1" t="shared" si="110"/>
        <v>F0</v>
      </c>
      <c r="T339" s="41" t="str">
        <f ca="1" t="shared" si="111"/>
        <v>G</v>
      </c>
      <c r="U339" s="41" t="str">
        <f ca="1" t="shared" si="112"/>
        <v>C2</v>
      </c>
    </row>
    <row r="340" spans="1:21" s="69" customFormat="1" ht="30" customHeight="1">
      <c r="A340" s="79" t="s">
        <v>58</v>
      </c>
      <c r="B340" s="80" t="s">
        <v>140</v>
      </c>
      <c r="C340" s="56" t="s">
        <v>159</v>
      </c>
      <c r="D340" s="57"/>
      <c r="E340" s="58" t="s">
        <v>33</v>
      </c>
      <c r="F340" s="59">
        <v>570</v>
      </c>
      <c r="G340" s="60"/>
      <c r="H340" s="61">
        <f>ROUND(G340*F340,2)</f>
        <v>0</v>
      </c>
      <c r="I340" s="62"/>
      <c r="J340" s="63">
        <f ca="1" t="shared" si="102"/>
      </c>
      <c r="K340" s="64" t="str">
        <f t="shared" si="103"/>
        <v>B193Type IAtonne</v>
      </c>
      <c r="L340" s="65" t="e">
        <f>MATCH(K340,'[1]Pay Items'!#REF!,0)</f>
        <v>#REF!</v>
      </c>
      <c r="M340" s="66" t="str">
        <f ca="1" t="shared" si="104"/>
        <v>F0</v>
      </c>
      <c r="N340" s="66" t="str">
        <f ca="1" t="shared" si="105"/>
        <v>C2</v>
      </c>
      <c r="O340" s="66" t="str">
        <f ca="1" t="shared" si="106"/>
        <v>C2</v>
      </c>
      <c r="P340" s="38">
        <f ca="1" t="shared" si="108"/>
      </c>
      <c r="Q340" s="39" t="str">
        <f t="shared" si="109"/>
        <v>B193Type IAtonne</v>
      </c>
      <c r="R340" s="40">
        <f>MATCH(Q340,'[2]Pay Items'!$K$1:$K$505,0)</f>
        <v>260</v>
      </c>
      <c r="S340" s="41" t="str">
        <f ca="1" t="shared" si="110"/>
        <v>F0</v>
      </c>
      <c r="T340" s="41" t="str">
        <f ca="1" t="shared" si="111"/>
        <v>C2</v>
      </c>
      <c r="U340" s="41" t="str">
        <f ca="1" t="shared" si="112"/>
        <v>C2</v>
      </c>
    </row>
    <row r="341" spans="1:21" s="69" customFormat="1" ht="30" customHeight="1">
      <c r="A341" s="79" t="s">
        <v>82</v>
      </c>
      <c r="B341" s="71" t="s">
        <v>39</v>
      </c>
      <c r="C341" s="56" t="s">
        <v>83</v>
      </c>
      <c r="D341" s="57"/>
      <c r="E341" s="58"/>
      <c r="F341" s="59"/>
      <c r="G341" s="70"/>
      <c r="H341" s="61"/>
      <c r="I341" s="62"/>
      <c r="J341" s="63" t="str">
        <f ca="1" t="shared" si="102"/>
        <v>LOCKED</v>
      </c>
      <c r="K341" s="64" t="str">
        <f t="shared" si="103"/>
        <v>B194Tie-ins and Approaches</v>
      </c>
      <c r="L341" s="65" t="e">
        <f>MATCH(K341,'[1]Pay Items'!#REF!,0)</f>
        <v>#REF!</v>
      </c>
      <c r="M341" s="66" t="str">
        <f ca="1" t="shared" si="104"/>
        <v>F0</v>
      </c>
      <c r="N341" s="66" t="str">
        <f ca="1" t="shared" si="105"/>
        <v>G</v>
      </c>
      <c r="O341" s="66" t="str">
        <f ca="1" t="shared" si="106"/>
        <v>C2</v>
      </c>
      <c r="P341" s="38" t="str">
        <f ca="1" t="shared" si="108"/>
        <v>LOCKED</v>
      </c>
      <c r="Q341" s="39" t="str">
        <f t="shared" si="109"/>
        <v>B194Tie-ins and Approaches</v>
      </c>
      <c r="R341" s="40">
        <f>MATCH(Q341,'[2]Pay Items'!$K$1:$K$505,0)</f>
        <v>262</v>
      </c>
      <c r="S341" s="41" t="str">
        <f ca="1" t="shared" si="110"/>
        <v>F0</v>
      </c>
      <c r="T341" s="41" t="str">
        <f ca="1" t="shared" si="111"/>
        <v>G</v>
      </c>
      <c r="U341" s="41" t="str">
        <f ca="1" t="shared" si="112"/>
        <v>C2</v>
      </c>
    </row>
    <row r="342" spans="1:21" s="69" customFormat="1" ht="30" customHeight="1">
      <c r="A342" s="79" t="s">
        <v>84</v>
      </c>
      <c r="B342" s="80" t="s">
        <v>140</v>
      </c>
      <c r="C342" s="56" t="s">
        <v>159</v>
      </c>
      <c r="D342" s="57"/>
      <c r="E342" s="58" t="s">
        <v>33</v>
      </c>
      <c r="F342" s="59">
        <v>60</v>
      </c>
      <c r="G342" s="60"/>
      <c r="H342" s="61">
        <f>ROUND(G342*F342,2)</f>
        <v>0</v>
      </c>
      <c r="I342" s="62"/>
      <c r="J342" s="63">
        <f ca="1" t="shared" si="102"/>
      </c>
      <c r="K342" s="64" t="str">
        <f t="shared" si="103"/>
        <v>B195Type IAtonne</v>
      </c>
      <c r="L342" s="65" t="e">
        <f>MATCH(K342,'[1]Pay Items'!#REF!,0)</f>
        <v>#REF!</v>
      </c>
      <c r="M342" s="66" t="str">
        <f ca="1" t="shared" si="104"/>
        <v>F0</v>
      </c>
      <c r="N342" s="66" t="str">
        <f ca="1" t="shared" si="105"/>
        <v>C2</v>
      </c>
      <c r="O342" s="66" t="str">
        <f ca="1" t="shared" si="106"/>
        <v>C2</v>
      </c>
      <c r="P342" s="38">
        <f ca="1" t="shared" si="108"/>
      </c>
      <c r="Q342" s="39" t="str">
        <f t="shared" si="109"/>
        <v>B195Type IAtonne</v>
      </c>
      <c r="R342" s="40">
        <f>MATCH(Q342,'[2]Pay Items'!$K$1:$K$505,0)</f>
        <v>263</v>
      </c>
      <c r="S342" s="41" t="str">
        <f ca="1" t="shared" si="110"/>
        <v>F0</v>
      </c>
      <c r="T342" s="41" t="str">
        <f ca="1" t="shared" si="111"/>
        <v>C2</v>
      </c>
      <c r="U342" s="41" t="str">
        <f ca="1" t="shared" si="112"/>
        <v>C2</v>
      </c>
    </row>
    <row r="343" spans="1:21" s="91" customFormat="1" ht="30" customHeight="1">
      <c r="A343" s="79"/>
      <c r="B343" s="55" t="s">
        <v>336</v>
      </c>
      <c r="C343" s="56" t="s">
        <v>161</v>
      </c>
      <c r="D343" s="57" t="s">
        <v>162</v>
      </c>
      <c r="E343" s="58"/>
      <c r="F343" s="59"/>
      <c r="G343" s="70"/>
      <c r="H343" s="61"/>
      <c r="I343" s="62"/>
      <c r="J343" s="63"/>
      <c r="K343" s="64"/>
      <c r="L343" s="65"/>
      <c r="M343" s="66"/>
      <c r="N343" s="66"/>
      <c r="O343" s="66"/>
      <c r="P343" s="38" t="str">
        <f ca="1" t="shared" si="108"/>
        <v>LOCKED</v>
      </c>
      <c r="Q343" s="39" t="str">
        <f t="shared" si="109"/>
        <v>Planing of PavementCW 3450-R5</v>
      </c>
      <c r="R343" s="40" t="e">
        <f>MATCH(Q343,'[2]Pay Items'!$K$1:$K$505,0)</f>
        <v>#N/A</v>
      </c>
      <c r="S343" s="41" t="str">
        <f ca="1" t="shared" si="110"/>
        <v>F0</v>
      </c>
      <c r="T343" s="41" t="str">
        <f ca="1" t="shared" si="111"/>
        <v>G</v>
      </c>
      <c r="U343" s="41" t="str">
        <f ca="1" t="shared" si="112"/>
        <v>C2</v>
      </c>
    </row>
    <row r="344" spans="1:21" s="92" customFormat="1" ht="30" customHeight="1">
      <c r="A344" s="79" t="s">
        <v>163</v>
      </c>
      <c r="B344" s="71" t="s">
        <v>32</v>
      </c>
      <c r="C344" s="56" t="s">
        <v>164</v>
      </c>
      <c r="D344" s="57" t="s">
        <v>2</v>
      </c>
      <c r="E344" s="58" t="s">
        <v>31</v>
      </c>
      <c r="F344" s="59">
        <v>135</v>
      </c>
      <c r="G344" s="60"/>
      <c r="H344" s="61">
        <f>ROUND(G344*F344,2)</f>
        <v>0</v>
      </c>
      <c r="I344" s="62"/>
      <c r="J344" s="63">
        <f ca="1">IF(CELL("protect",$G344)=1,"LOCKED","")</f>
      </c>
      <c r="K344" s="64" t="str">
        <f>CLEAN(CONCATENATE(TRIM($A344),TRIM($C344),TRIM($D344),TRIM($E344)))</f>
        <v>B2010 - 50 mm Depth (Asphalt)m²</v>
      </c>
      <c r="L344" s="65" t="e">
        <f>MATCH(K344,'[1]Pay Items'!#REF!,0)</f>
        <v>#REF!</v>
      </c>
      <c r="M344" s="66" t="str">
        <f ca="1">CELL("format",$F344)</f>
        <v>F0</v>
      </c>
      <c r="N344" s="66" t="str">
        <f ca="1">CELL("format",$G344)</f>
        <v>C2</v>
      </c>
      <c r="O344" s="66" t="str">
        <f ca="1">CELL("format",$H344)</f>
        <v>C2</v>
      </c>
      <c r="P344" s="38">
        <f ca="1" t="shared" si="108"/>
      </c>
      <c r="Q344" s="39" t="str">
        <f t="shared" si="109"/>
        <v>B2010 - 50 mm Depth (Asphalt)m²</v>
      </c>
      <c r="R344" s="40">
        <f>MATCH(Q344,'[2]Pay Items'!$K$1:$K$505,0)</f>
        <v>269</v>
      </c>
      <c r="S344" s="41" t="str">
        <f ca="1" t="shared" si="110"/>
        <v>F0</v>
      </c>
      <c r="T344" s="41" t="str">
        <f ca="1" t="shared" si="111"/>
        <v>C2</v>
      </c>
      <c r="U344" s="41" t="str">
        <f ca="1" t="shared" si="112"/>
        <v>C2</v>
      </c>
    </row>
    <row r="345" spans="1:21" s="92" customFormat="1" ht="30" customHeight="1">
      <c r="A345" s="79" t="s">
        <v>408</v>
      </c>
      <c r="B345" s="71" t="s">
        <v>39</v>
      </c>
      <c r="C345" s="56" t="s">
        <v>409</v>
      </c>
      <c r="D345" s="57" t="s">
        <v>2</v>
      </c>
      <c r="E345" s="58" t="s">
        <v>31</v>
      </c>
      <c r="F345" s="59">
        <v>90</v>
      </c>
      <c r="G345" s="60"/>
      <c r="H345" s="61">
        <f>ROUND(G345*F345,2)</f>
        <v>0</v>
      </c>
      <c r="I345" s="62"/>
      <c r="J345" s="63">
        <f ca="1">IF(CELL("protect",$G345)=1,"LOCKED","")</f>
      </c>
      <c r="K345" s="64" t="str">
        <f>CLEAN(CONCATENATE(TRIM($A345),TRIM($C345),TRIM($D345),TRIM($E345)))</f>
        <v>B2030 - 50 mm Depth (Concrete)m²</v>
      </c>
      <c r="L345" s="65" t="e">
        <f>MATCH(K345,'[1]Pay Items'!#REF!,0)</f>
        <v>#REF!</v>
      </c>
      <c r="M345" s="66" t="str">
        <f ca="1">CELL("format",$F345)</f>
        <v>F0</v>
      </c>
      <c r="N345" s="66" t="str">
        <f ca="1">CELL("format",$G345)</f>
        <v>C2</v>
      </c>
      <c r="O345" s="66" t="str">
        <f ca="1">CELL("format",$H345)</f>
        <v>C2</v>
      </c>
      <c r="P345" s="38">
        <f ca="1" t="shared" si="108"/>
      </c>
      <c r="Q345" s="39" t="str">
        <f t="shared" si="109"/>
        <v>B2030 - 50 mm Depth (Concrete)m²</v>
      </c>
      <c r="R345" s="40">
        <f>MATCH(Q345,'[2]Pay Items'!$K$1:$K$505,0)</f>
        <v>271</v>
      </c>
      <c r="S345" s="41" t="str">
        <f ca="1" t="shared" si="110"/>
        <v>F0</v>
      </c>
      <c r="T345" s="41" t="str">
        <f ca="1" t="shared" si="111"/>
        <v>C2</v>
      </c>
      <c r="U345" s="41" t="str">
        <f ca="1" t="shared" si="112"/>
        <v>C2</v>
      </c>
    </row>
    <row r="346" spans="1:21" s="92" customFormat="1" ht="30" customHeight="1">
      <c r="A346" s="79"/>
      <c r="B346" s="71" t="s">
        <v>242</v>
      </c>
      <c r="C346" s="56" t="s">
        <v>250</v>
      </c>
      <c r="D346" s="57" t="s">
        <v>2</v>
      </c>
      <c r="E346" s="58" t="s">
        <v>31</v>
      </c>
      <c r="F346" s="59">
        <v>620</v>
      </c>
      <c r="G346" s="60"/>
      <c r="H346" s="61">
        <f>ROUND(G346*F346,2)</f>
        <v>0</v>
      </c>
      <c r="I346" s="62"/>
      <c r="J346" s="63"/>
      <c r="K346" s="64"/>
      <c r="L346" s="65"/>
      <c r="M346" s="66"/>
      <c r="N346" s="66"/>
      <c r="O346" s="66"/>
      <c r="P346" s="38">
        <f ca="1" t="shared" si="108"/>
      </c>
      <c r="Q346" s="39" t="str">
        <f t="shared" si="109"/>
        <v>Concrete Curb 150 mm Depthm²</v>
      </c>
      <c r="R346" s="40" t="e">
        <f>MATCH(Q346,'[2]Pay Items'!$K$1:$K$505,0)</f>
        <v>#N/A</v>
      </c>
      <c r="S346" s="41" t="str">
        <f ca="1" t="shared" si="110"/>
        <v>F0</v>
      </c>
      <c r="T346" s="41" t="str">
        <f ca="1" t="shared" si="111"/>
        <v>C2</v>
      </c>
      <c r="U346" s="41" t="str">
        <f ca="1" t="shared" si="112"/>
        <v>C2</v>
      </c>
    </row>
    <row r="347" spans="1:21" s="67" customFormat="1" ht="34.5" customHeight="1">
      <c r="A347" s="47"/>
      <c r="B347" s="93"/>
      <c r="C347" s="76" t="s">
        <v>251</v>
      </c>
      <c r="D347" s="50"/>
      <c r="E347" s="97"/>
      <c r="F347" s="51"/>
      <c r="G347" s="47"/>
      <c r="H347" s="52"/>
      <c r="I347" s="62"/>
      <c r="J347" s="63" t="str">
        <f ca="1">IF(CELL("protect",$G347)=1,"LOCKED","")</f>
        <v>LOCKED</v>
      </c>
      <c r="K347" s="64" t="str">
        <f>CLEAN(CONCATENATE(TRIM($A347),TRIM($C347),TRIM($D347),TRIM($E347)))</f>
        <v>ROADWORK - NEW CONSTRUCTION</v>
      </c>
      <c r="L347" s="65" t="e">
        <f>MATCH(K347,'[1]Pay Items'!#REF!,0)</f>
        <v>#REF!</v>
      </c>
      <c r="M347" s="66" t="str">
        <f ca="1">CELL("format",$F347)</f>
        <v>G</v>
      </c>
      <c r="N347" s="66" t="str">
        <f ca="1">CELL("format",$G347)</f>
        <v>C2</v>
      </c>
      <c r="O347" s="66" t="str">
        <f ca="1">CELL("format",$H347)</f>
        <v>C2</v>
      </c>
      <c r="P347" s="38" t="str">
        <f ca="1" t="shared" si="108"/>
        <v>LOCKED</v>
      </c>
      <c r="Q347" s="39" t="str">
        <f t="shared" si="109"/>
        <v>ROADWORK - NEW CONSTRUCTION</v>
      </c>
      <c r="R347" s="40">
        <f>MATCH(Q347,'[2]Pay Items'!$K$1:$K$505,0)</f>
        <v>282</v>
      </c>
      <c r="S347" s="41" t="str">
        <f ca="1" t="shared" si="110"/>
        <v>G</v>
      </c>
      <c r="T347" s="41" t="str">
        <f ca="1" t="shared" si="111"/>
        <v>C2</v>
      </c>
      <c r="U347" s="41" t="str">
        <f ca="1" t="shared" si="112"/>
        <v>C2</v>
      </c>
    </row>
    <row r="348" spans="1:21" s="67" customFormat="1" ht="43.5" customHeight="1">
      <c r="A348" s="54" t="s">
        <v>61</v>
      </c>
      <c r="B348" s="55" t="s">
        <v>337</v>
      </c>
      <c r="C348" s="56" t="s">
        <v>62</v>
      </c>
      <c r="D348" s="57" t="s">
        <v>157</v>
      </c>
      <c r="E348" s="58"/>
      <c r="F348" s="94"/>
      <c r="G348" s="70"/>
      <c r="H348" s="95"/>
      <c r="I348" s="62"/>
      <c r="J348" s="63" t="str">
        <f ca="1">IF(CELL("protect",$G348)=1,"LOCKED","")</f>
        <v>LOCKED</v>
      </c>
      <c r="K348" s="64" t="str">
        <f>CLEAN(CONCATENATE(TRIM($A348),TRIM($C348),TRIM($D348),TRIM($E348)))</f>
        <v>C032Concrete Curbs, Curb and Gutter, and Splash StripsCW 3310-R14</v>
      </c>
      <c r="L348" s="65" t="e">
        <f>MATCH(K348,'[1]Pay Items'!#REF!,0)</f>
        <v>#REF!</v>
      </c>
      <c r="M348" s="66" t="str">
        <f ca="1">CELL("format",$F348)</f>
        <v>F0</v>
      </c>
      <c r="N348" s="66" t="str">
        <f ca="1">CELL("format",$G348)</f>
        <v>G</v>
      </c>
      <c r="O348" s="66" t="str">
        <f ca="1">CELL("format",$H348)</f>
        <v>C2</v>
      </c>
      <c r="P348" s="38" t="str">
        <f ca="1" t="shared" si="108"/>
        <v>LOCKED</v>
      </c>
      <c r="Q348" s="39" t="str">
        <f t="shared" si="109"/>
        <v>C032Concrete Curbs, Curb and Gutter, and Splash StripsCW 3310-R14</v>
      </c>
      <c r="R348" s="40">
        <f>MATCH(Q348,'[2]Pay Items'!$K$1:$K$505,0)</f>
        <v>314</v>
      </c>
      <c r="S348" s="41" t="str">
        <f ca="1" t="shared" si="110"/>
        <v>F0</v>
      </c>
      <c r="T348" s="41" t="str">
        <f ca="1" t="shared" si="111"/>
        <v>G</v>
      </c>
      <c r="U348" s="41" t="str">
        <f ca="1" t="shared" si="112"/>
        <v>C2</v>
      </c>
    </row>
    <row r="349" spans="1:21" s="69" customFormat="1" ht="43.5" customHeight="1">
      <c r="A349" s="54" t="s">
        <v>252</v>
      </c>
      <c r="B349" s="71" t="s">
        <v>32</v>
      </c>
      <c r="C349" s="56" t="s">
        <v>390</v>
      </c>
      <c r="D349" s="57" t="s">
        <v>253</v>
      </c>
      <c r="E349" s="58" t="s">
        <v>50</v>
      </c>
      <c r="F349" s="59">
        <v>530</v>
      </c>
      <c r="G349" s="60"/>
      <c r="H349" s="61">
        <f>ROUND(G349*F349,2)</f>
        <v>0</v>
      </c>
      <c r="I349" s="62" t="s">
        <v>169</v>
      </c>
      <c r="J349" s="63">
        <f ca="1">IF(CELL("protect",$G349)=1,"LOCKED","")</f>
      </c>
      <c r="K349" s="64" t="str">
        <f>CLEAN(CONCATENATE(TRIM($A349),TRIM($C349),TRIM($D349),TRIM($E349)))</f>
        <v>C033Construction of Barrier (150 mm ht, Dowelled)SD-205m</v>
      </c>
      <c r="L349" s="65" t="e">
        <f>MATCH(K349,'[1]Pay Items'!#REF!,0)</f>
        <v>#REF!</v>
      </c>
      <c r="M349" s="66" t="str">
        <f ca="1">CELL("format",$F349)</f>
        <v>F0</v>
      </c>
      <c r="N349" s="66" t="str">
        <f ca="1">CELL("format",$G349)</f>
        <v>C2</v>
      </c>
      <c r="O349" s="66" t="str">
        <f ca="1">CELL("format",$H349)</f>
        <v>C2</v>
      </c>
      <c r="P349" s="38">
        <f ca="1" t="shared" si="108"/>
      </c>
      <c r="Q349" s="39" t="str">
        <f t="shared" si="109"/>
        <v>C033Construction of Barrier (150 mm ht, Dowelled)SD-205m</v>
      </c>
      <c r="R349" s="40" t="e">
        <f>MATCH(Q349,'[2]Pay Items'!$K$1:$K$505,0)</f>
        <v>#N/A</v>
      </c>
      <c r="S349" s="41" t="str">
        <f ca="1" t="shared" si="110"/>
        <v>F0</v>
      </c>
      <c r="T349" s="41" t="str">
        <f ca="1" t="shared" si="111"/>
        <v>C2</v>
      </c>
      <c r="U349" s="41" t="str">
        <f ca="1" t="shared" si="112"/>
        <v>C2</v>
      </c>
    </row>
    <row r="350" spans="1:21" s="69" customFormat="1" ht="43.5" customHeight="1">
      <c r="A350" s="54" t="s">
        <v>168</v>
      </c>
      <c r="B350" s="71" t="s">
        <v>39</v>
      </c>
      <c r="C350" s="56" t="s">
        <v>391</v>
      </c>
      <c r="D350" s="57" t="s">
        <v>154</v>
      </c>
      <c r="E350" s="58" t="s">
        <v>50</v>
      </c>
      <c r="F350" s="59">
        <v>90</v>
      </c>
      <c r="G350" s="60"/>
      <c r="H350" s="61">
        <f>ROUND(G350*F350,2)</f>
        <v>0</v>
      </c>
      <c r="I350" s="62" t="s">
        <v>169</v>
      </c>
      <c r="J350" s="63">
        <f ca="1">IF(CELL("protect",$G350)=1,"LOCKED","")</f>
      </c>
      <c r="K350" s="64" t="str">
        <f>CLEAN(CONCATENATE(TRIM($A350),TRIM($C350),TRIM($D350),TRIM($E350)))</f>
        <v>C036Construction of Modified Barrier (150 mm ht, Dowelled)SD-203Bm</v>
      </c>
      <c r="L350" s="65" t="e">
        <f>MATCH(K350,'[1]Pay Items'!#REF!,0)</f>
        <v>#REF!</v>
      </c>
      <c r="M350" s="66" t="str">
        <f ca="1">CELL("format",$F350)</f>
        <v>F0</v>
      </c>
      <c r="N350" s="66" t="str">
        <f ca="1">CELL("format",$G350)</f>
        <v>C2</v>
      </c>
      <c r="O350" s="66" t="str">
        <f ca="1">CELL("format",$H350)</f>
        <v>C2</v>
      </c>
      <c r="P350" s="38">
        <f ca="1" t="shared" si="108"/>
      </c>
      <c r="Q350" s="39" t="str">
        <f t="shared" si="109"/>
        <v>C036Construction of Modified Barrier (150 mm ht, Dowelled)SD-203Bm</v>
      </c>
      <c r="R350" s="40" t="e">
        <f>MATCH(Q350,'[2]Pay Items'!$K$1:$K$505,0)</f>
        <v>#N/A</v>
      </c>
      <c r="S350" s="41" t="str">
        <f ca="1" t="shared" si="110"/>
        <v>F0</v>
      </c>
      <c r="T350" s="41" t="str">
        <f ca="1" t="shared" si="111"/>
        <v>C2</v>
      </c>
      <c r="U350" s="41" t="str">
        <f ca="1" t="shared" si="112"/>
        <v>C2</v>
      </c>
    </row>
    <row r="351" spans="1:21" ht="36" customHeight="1">
      <c r="A351" s="47"/>
      <c r="B351" s="93"/>
      <c r="C351" s="76" t="s">
        <v>22</v>
      </c>
      <c r="D351" s="50"/>
      <c r="E351" s="97"/>
      <c r="F351" s="51"/>
      <c r="G351" s="47"/>
      <c r="H351" s="52"/>
      <c r="I351" s="53"/>
      <c r="J351" s="5"/>
      <c r="K351" s="5"/>
      <c r="L351" s="5"/>
      <c r="M351" s="5"/>
      <c r="N351" s="5"/>
      <c r="O351" s="5"/>
      <c r="P351" s="38" t="str">
        <f ca="1" t="shared" si="108"/>
        <v>LOCKED</v>
      </c>
      <c r="Q351" s="39" t="str">
        <f t="shared" si="109"/>
        <v>JOINT AND CRACK SEALING</v>
      </c>
      <c r="R351" s="40">
        <f>MATCH(Q351,'[2]Pay Items'!$K$1:$K$505,0)</f>
        <v>353</v>
      </c>
      <c r="S351" s="41" t="str">
        <f ca="1" t="shared" si="110"/>
        <v>G</v>
      </c>
      <c r="T351" s="41" t="str">
        <f ca="1" t="shared" si="111"/>
        <v>C2</v>
      </c>
      <c r="U351" s="41" t="str">
        <f ca="1" t="shared" si="112"/>
        <v>C2</v>
      </c>
    </row>
    <row r="352" spans="1:21" s="67" customFormat="1" ht="43.5" customHeight="1">
      <c r="A352" s="54" t="s">
        <v>254</v>
      </c>
      <c r="B352" s="55" t="s">
        <v>338</v>
      </c>
      <c r="C352" s="56" t="s">
        <v>256</v>
      </c>
      <c r="D352" s="57" t="s">
        <v>173</v>
      </c>
      <c r="E352" s="58" t="s">
        <v>50</v>
      </c>
      <c r="F352" s="94">
        <v>125</v>
      </c>
      <c r="G352" s="60"/>
      <c r="H352" s="61">
        <f>ROUND(G352*F352,2)</f>
        <v>0</v>
      </c>
      <c r="I352" s="62"/>
      <c r="J352" s="63">
        <f ca="1">IF(CELL("protect",$G352)=1,"LOCKED","")</f>
      </c>
      <c r="K352" s="64" t="str">
        <f>CLEAN(CONCATENATE(TRIM($A352),TRIM($C352),TRIM($D352),TRIM($E352)))</f>
        <v>D005Longitudinal Joint &amp; Crack Filling ( &gt; 25 mm in width )CW 3250-R7m</v>
      </c>
      <c r="L352" s="65" t="e">
        <f>MATCH(K352,'[1]Pay Items'!#REF!,0)</f>
        <v>#REF!</v>
      </c>
      <c r="M352" s="66" t="str">
        <f ca="1">CELL("format",$F352)</f>
        <v>F0</v>
      </c>
      <c r="N352" s="66" t="str">
        <f ca="1">CELL("format",$G352)</f>
        <v>C2</v>
      </c>
      <c r="O352" s="66" t="str">
        <f ca="1">CELL("format",$H352)</f>
        <v>C2</v>
      </c>
      <c r="P352" s="38">
        <f ca="1" t="shared" si="108"/>
      </c>
      <c r="Q352" s="39" t="str">
        <f t="shared" si="109"/>
        <v>D005Longitudinal Joint &amp; Crack Filling ( &gt; 25 mm in width )CW 3250-R7m</v>
      </c>
      <c r="R352" s="40">
        <f>MATCH(Q352,'[2]Pay Items'!$K$1:$K$505,0)</f>
        <v>358</v>
      </c>
      <c r="S352" s="41" t="str">
        <f ca="1" t="shared" si="110"/>
        <v>F0</v>
      </c>
      <c r="T352" s="41" t="str">
        <f ca="1" t="shared" si="111"/>
        <v>C2</v>
      </c>
      <c r="U352" s="41" t="str">
        <f ca="1" t="shared" si="112"/>
        <v>C2</v>
      </c>
    </row>
    <row r="353" spans="1:21" s="67" customFormat="1" ht="30" customHeight="1">
      <c r="A353" s="54" t="s">
        <v>63</v>
      </c>
      <c r="B353" s="55" t="s">
        <v>339</v>
      </c>
      <c r="C353" s="56" t="s">
        <v>64</v>
      </c>
      <c r="D353" s="57" t="s">
        <v>173</v>
      </c>
      <c r="E353" s="58" t="s">
        <v>50</v>
      </c>
      <c r="F353" s="94">
        <v>835</v>
      </c>
      <c r="G353" s="60"/>
      <c r="H353" s="61">
        <f>ROUND(G353*F353,2)</f>
        <v>0</v>
      </c>
      <c r="I353" s="62"/>
      <c r="J353" s="63">
        <f ca="1">IF(CELL("protect",$G353)=1,"LOCKED","")</f>
      </c>
      <c r="K353" s="64" t="str">
        <f>CLEAN(CONCATENATE(TRIM($A353),TRIM($C353),TRIM($D353),TRIM($E353)))</f>
        <v>D006Reflective Crack MaintenanceCW 3250-R7m</v>
      </c>
      <c r="L353" s="65" t="e">
        <f>MATCH(K353,'[1]Pay Items'!#REF!,0)</f>
        <v>#REF!</v>
      </c>
      <c r="M353" s="66" t="str">
        <f ca="1">CELL("format",$F353)</f>
        <v>F0</v>
      </c>
      <c r="N353" s="66" t="str">
        <f ca="1">CELL("format",$G353)</f>
        <v>C2</v>
      </c>
      <c r="O353" s="66" t="str">
        <f ca="1">CELL("format",$H353)</f>
        <v>C2</v>
      </c>
      <c r="P353" s="38">
        <f ca="1" t="shared" si="108"/>
      </c>
      <c r="Q353" s="39" t="str">
        <f t="shared" si="109"/>
        <v>D006Reflective Crack MaintenanceCW 3250-R7m</v>
      </c>
      <c r="R353" s="40">
        <f>MATCH(Q353,'[2]Pay Items'!$K$1:$K$505,0)</f>
        <v>359</v>
      </c>
      <c r="S353" s="41" t="str">
        <f ca="1" t="shared" si="110"/>
        <v>F0</v>
      </c>
      <c r="T353" s="41" t="str">
        <f ca="1" t="shared" si="111"/>
        <v>C2</v>
      </c>
      <c r="U353" s="41" t="str">
        <f ca="1" t="shared" si="112"/>
        <v>C2</v>
      </c>
    </row>
    <row r="354" spans="1:21" ht="48" customHeight="1">
      <c r="A354" s="47"/>
      <c r="B354" s="93"/>
      <c r="C354" s="76" t="s">
        <v>23</v>
      </c>
      <c r="D354" s="50"/>
      <c r="E354" s="97"/>
      <c r="F354" s="51"/>
      <c r="G354" s="47"/>
      <c r="H354" s="52"/>
      <c r="I354" s="53"/>
      <c r="J354" s="5"/>
      <c r="K354" s="5"/>
      <c r="L354" s="5"/>
      <c r="M354" s="5"/>
      <c r="N354" s="5"/>
      <c r="O354" s="5"/>
      <c r="P354" s="38" t="str">
        <f ca="1" t="shared" si="108"/>
        <v>LOCKED</v>
      </c>
      <c r="Q354" s="39" t="str">
        <f t="shared" si="109"/>
        <v>ASSOCIATED DRAINAGE AND UNDERGROUND WORKS</v>
      </c>
      <c r="R354" s="40">
        <f>MATCH(Q354,'[2]Pay Items'!$K$1:$K$505,0)</f>
        <v>361</v>
      </c>
      <c r="S354" s="41" t="str">
        <f ca="1" t="shared" si="110"/>
        <v>G</v>
      </c>
      <c r="T354" s="41" t="str">
        <f ca="1" t="shared" si="111"/>
        <v>C2</v>
      </c>
      <c r="U354" s="41" t="str">
        <f ca="1" t="shared" si="112"/>
        <v>C2</v>
      </c>
    </row>
    <row r="355" spans="1:21" s="106" customFormat="1" ht="43.5" customHeight="1">
      <c r="A355" s="54" t="s">
        <v>92</v>
      </c>
      <c r="B355" s="55" t="s">
        <v>340</v>
      </c>
      <c r="C355" s="105" t="s">
        <v>184</v>
      </c>
      <c r="D355" s="57" t="s">
        <v>177</v>
      </c>
      <c r="E355" s="58"/>
      <c r="F355" s="94"/>
      <c r="G355" s="70"/>
      <c r="H355" s="95"/>
      <c r="I355" s="62"/>
      <c r="J355" s="63" t="str">
        <f aca="true" ca="1" t="shared" si="113" ref="J355:J360">IF(CELL("protect",$G355)=1,"LOCKED","")</f>
        <v>LOCKED</v>
      </c>
      <c r="K355" s="64" t="str">
        <f aca="true" t="shared" si="114" ref="K355:K360">CLEAN(CONCATENATE(TRIM($A355),TRIM($C355),TRIM($D355),TRIM($E355)))</f>
        <v>E023Replacing Existing Manhole and Catch Basin Frames &amp; CoversCW 2130-R12</v>
      </c>
      <c r="L355" s="65" t="e">
        <f>MATCH(K355,'[1]Pay Items'!#REF!,0)</f>
        <v>#REF!</v>
      </c>
      <c r="M355" s="66" t="str">
        <f aca="true" ca="1" t="shared" si="115" ref="M355:M360">CELL("format",$F355)</f>
        <v>F0</v>
      </c>
      <c r="N355" s="66" t="str">
        <f aca="true" ca="1" t="shared" si="116" ref="N355:N360">CELL("format",$G355)</f>
        <v>G</v>
      </c>
      <c r="O355" s="66" t="str">
        <f aca="true" ca="1" t="shared" si="117" ref="O355:O360">CELL("format",$H355)</f>
        <v>C2</v>
      </c>
      <c r="P355" s="38" t="str">
        <f ca="1" t="shared" si="108"/>
        <v>LOCKED</v>
      </c>
      <c r="Q355" s="39" t="str">
        <f t="shared" si="109"/>
        <v>E023Replacing Existing Manhole and Catch Basin Frames &amp; CoversCW 2130-R12</v>
      </c>
      <c r="R355" s="40">
        <f>MATCH(Q355,'[2]Pay Items'!$K$1:$K$505,0)</f>
        <v>389</v>
      </c>
      <c r="S355" s="41" t="str">
        <f ca="1" t="shared" si="110"/>
        <v>F0</v>
      </c>
      <c r="T355" s="41" t="str">
        <f ca="1" t="shared" si="111"/>
        <v>G</v>
      </c>
      <c r="U355" s="41" t="str">
        <f ca="1" t="shared" si="112"/>
        <v>C2</v>
      </c>
    </row>
    <row r="356" spans="1:21" s="69" customFormat="1" ht="43.5" customHeight="1">
      <c r="A356" s="54" t="s">
        <v>94</v>
      </c>
      <c r="B356" s="71" t="s">
        <v>32</v>
      </c>
      <c r="C356" s="56" t="s">
        <v>95</v>
      </c>
      <c r="D356" s="57"/>
      <c r="E356" s="58" t="s">
        <v>38</v>
      </c>
      <c r="F356" s="94">
        <v>2</v>
      </c>
      <c r="G356" s="60"/>
      <c r="H356" s="61">
        <f>ROUND(G356*F356,2)</f>
        <v>0</v>
      </c>
      <c r="I356" s="96"/>
      <c r="J356" s="63">
        <f ca="1" t="shared" si="113"/>
      </c>
      <c r="K356" s="64" t="str">
        <f t="shared" si="114"/>
        <v>E024AP-004 - Standard Frame for Manhole and Catch Basineach</v>
      </c>
      <c r="L356" s="65" t="e">
        <f>MATCH(K356,'[1]Pay Items'!#REF!,0)</f>
        <v>#REF!</v>
      </c>
      <c r="M356" s="66" t="str">
        <f ca="1" t="shared" si="115"/>
        <v>F0</v>
      </c>
      <c r="N356" s="66" t="str">
        <f ca="1" t="shared" si="116"/>
        <v>C2</v>
      </c>
      <c r="O356" s="66" t="str">
        <f ca="1" t="shared" si="117"/>
        <v>C2</v>
      </c>
      <c r="P356" s="38">
        <f ca="1" t="shared" si="108"/>
      </c>
      <c r="Q356" s="39" t="str">
        <f t="shared" si="109"/>
        <v>E024AP-004 - Standard Frame for Manhole and Catch Basineach</v>
      </c>
      <c r="R356" s="40">
        <f>MATCH(Q356,'[2]Pay Items'!$K$1:$K$505,0)</f>
        <v>390</v>
      </c>
      <c r="S356" s="41" t="str">
        <f ca="1" t="shared" si="110"/>
        <v>F0</v>
      </c>
      <c r="T356" s="41" t="str">
        <f ca="1" t="shared" si="111"/>
        <v>C2</v>
      </c>
      <c r="U356" s="41" t="str">
        <f ca="1" t="shared" si="112"/>
        <v>C2</v>
      </c>
    </row>
    <row r="357" spans="1:21" s="69" customFormat="1" ht="43.5" customHeight="1">
      <c r="A357" s="54" t="s">
        <v>96</v>
      </c>
      <c r="B357" s="71" t="s">
        <v>39</v>
      </c>
      <c r="C357" s="56" t="s">
        <v>97</v>
      </c>
      <c r="D357" s="57"/>
      <c r="E357" s="58" t="s">
        <v>38</v>
      </c>
      <c r="F357" s="94">
        <v>2</v>
      </c>
      <c r="G357" s="60"/>
      <c r="H357" s="61">
        <f>ROUND(G357*F357,2)</f>
        <v>0</v>
      </c>
      <c r="I357" s="96"/>
      <c r="J357" s="63">
        <f ca="1" t="shared" si="113"/>
      </c>
      <c r="K357" s="64" t="str">
        <f t="shared" si="114"/>
        <v>E025AP-005 - Standard Solid Cover for Standard Frameeach</v>
      </c>
      <c r="L357" s="65" t="e">
        <f>MATCH(K357,'[1]Pay Items'!#REF!,0)</f>
        <v>#REF!</v>
      </c>
      <c r="M357" s="66" t="str">
        <f ca="1" t="shared" si="115"/>
        <v>F0</v>
      </c>
      <c r="N357" s="66" t="str">
        <f ca="1" t="shared" si="116"/>
        <v>C2</v>
      </c>
      <c r="O357" s="66" t="str">
        <f ca="1" t="shared" si="117"/>
        <v>C2</v>
      </c>
      <c r="P357" s="38">
        <f ca="1" t="shared" si="108"/>
      </c>
      <c r="Q357" s="39" t="str">
        <f t="shared" si="109"/>
        <v>E025AP-005 - Standard Solid Cover for Standard Frameeach</v>
      </c>
      <c r="R357" s="40">
        <f>MATCH(Q357,'[2]Pay Items'!$K$1:$K$505,0)</f>
        <v>391</v>
      </c>
      <c r="S357" s="41" t="str">
        <f ca="1" t="shared" si="110"/>
        <v>F0</v>
      </c>
      <c r="T357" s="41" t="str">
        <f ca="1" t="shared" si="111"/>
        <v>C2</v>
      </c>
      <c r="U357" s="41" t="str">
        <f ca="1" t="shared" si="112"/>
        <v>C2</v>
      </c>
    </row>
    <row r="358" spans="1:21" s="69" customFormat="1" ht="43.5" customHeight="1">
      <c r="A358" s="54" t="s">
        <v>241</v>
      </c>
      <c r="B358" s="71" t="s">
        <v>242</v>
      </c>
      <c r="C358" s="56" t="s">
        <v>243</v>
      </c>
      <c r="D358" s="57"/>
      <c r="E358" s="58" t="s">
        <v>38</v>
      </c>
      <c r="F358" s="94">
        <v>2</v>
      </c>
      <c r="G358" s="60"/>
      <c r="H358" s="61">
        <f>ROUND(G358*F358,2)</f>
        <v>0</v>
      </c>
      <c r="I358" s="96"/>
      <c r="J358" s="63">
        <f ca="1" t="shared" si="113"/>
      </c>
      <c r="K358" s="64" t="str">
        <f t="shared" si="114"/>
        <v>E026AP-006 - Standard Grated Cover for Standard Frameeach</v>
      </c>
      <c r="L358" s="65" t="e">
        <f>MATCH(K358,'[1]Pay Items'!#REF!,0)</f>
        <v>#REF!</v>
      </c>
      <c r="M358" s="66" t="str">
        <f ca="1" t="shared" si="115"/>
        <v>F0</v>
      </c>
      <c r="N358" s="66" t="str">
        <f ca="1" t="shared" si="116"/>
        <v>C2</v>
      </c>
      <c r="O358" s="66" t="str">
        <f ca="1" t="shared" si="117"/>
        <v>C2</v>
      </c>
      <c r="P358" s="38">
        <f ca="1" t="shared" si="108"/>
      </c>
      <c r="Q358" s="39" t="str">
        <f t="shared" si="109"/>
        <v>E026AP-006 - Standard Grated Cover for Standard Frameeach</v>
      </c>
      <c r="R358" s="40">
        <f>MATCH(Q358,'[2]Pay Items'!$K$1:$K$505,0)</f>
        <v>392</v>
      </c>
      <c r="S358" s="41" t="str">
        <f ca="1" t="shared" si="110"/>
        <v>F0</v>
      </c>
      <c r="T358" s="41" t="str">
        <f ca="1" t="shared" si="111"/>
        <v>C2</v>
      </c>
      <c r="U358" s="41" t="str">
        <f ca="1" t="shared" si="112"/>
        <v>C2</v>
      </c>
    </row>
    <row r="359" spans="1:21" s="69" customFormat="1" ht="43.5" customHeight="1">
      <c r="A359" s="54" t="s">
        <v>234</v>
      </c>
      <c r="B359" s="71" t="s">
        <v>69</v>
      </c>
      <c r="C359" s="56" t="s">
        <v>235</v>
      </c>
      <c r="D359" s="57"/>
      <c r="E359" s="58" t="s">
        <v>38</v>
      </c>
      <c r="F359" s="94">
        <v>5</v>
      </c>
      <c r="G359" s="60"/>
      <c r="H359" s="61">
        <f>ROUND(G359*F359,2)</f>
        <v>0</v>
      </c>
      <c r="I359" s="96"/>
      <c r="J359" s="63">
        <f ca="1" t="shared" si="113"/>
      </c>
      <c r="K359" s="64" t="str">
        <f t="shared" si="114"/>
        <v>E028AP-008 - Barrier Curb and Gutter Inlet Frame and Boxeach</v>
      </c>
      <c r="L359" s="65" t="e">
        <f>MATCH(K359,'[1]Pay Items'!#REF!,0)</f>
        <v>#REF!</v>
      </c>
      <c r="M359" s="66" t="str">
        <f ca="1" t="shared" si="115"/>
        <v>F0</v>
      </c>
      <c r="N359" s="66" t="str">
        <f ca="1" t="shared" si="116"/>
        <v>C2</v>
      </c>
      <c r="O359" s="66" t="str">
        <f ca="1" t="shared" si="117"/>
        <v>C2</v>
      </c>
      <c r="P359" s="38">
        <f ca="1" t="shared" si="108"/>
      </c>
      <c r="Q359" s="39" t="str">
        <f t="shared" si="109"/>
        <v>E028AP-008 - Barrier Curb and Gutter Inlet Frame and Boxeach</v>
      </c>
      <c r="R359" s="40">
        <f>MATCH(Q359,'[2]Pay Items'!$K$1:$K$505,0)</f>
        <v>394</v>
      </c>
      <c r="S359" s="41" t="str">
        <f ca="1" t="shared" si="110"/>
        <v>F0</v>
      </c>
      <c r="T359" s="41" t="str">
        <f ca="1" t="shared" si="111"/>
        <v>C2</v>
      </c>
      <c r="U359" s="41" t="str">
        <f ca="1" t="shared" si="112"/>
        <v>C2</v>
      </c>
    </row>
    <row r="360" spans="1:21" s="69" customFormat="1" ht="43.5" customHeight="1">
      <c r="A360" s="54" t="s">
        <v>236</v>
      </c>
      <c r="B360" s="71" t="s">
        <v>237</v>
      </c>
      <c r="C360" s="56" t="s">
        <v>238</v>
      </c>
      <c r="D360" s="57"/>
      <c r="E360" s="58" t="s">
        <v>38</v>
      </c>
      <c r="F360" s="94">
        <v>5</v>
      </c>
      <c r="G360" s="60"/>
      <c r="H360" s="61">
        <f>ROUND(G360*F360,2)</f>
        <v>0</v>
      </c>
      <c r="I360" s="96"/>
      <c r="J360" s="63">
        <f ca="1" t="shared" si="113"/>
      </c>
      <c r="K360" s="64" t="str">
        <f t="shared" si="114"/>
        <v>E029AP-009 - Barrier Curb and Gutter Inlet Covereach</v>
      </c>
      <c r="L360" s="65" t="e">
        <f>MATCH(K360,'[1]Pay Items'!#REF!,0)</f>
        <v>#REF!</v>
      </c>
      <c r="M360" s="66" t="str">
        <f ca="1" t="shared" si="115"/>
        <v>F0</v>
      </c>
      <c r="N360" s="66" t="str">
        <f ca="1" t="shared" si="116"/>
        <v>C2</v>
      </c>
      <c r="O360" s="66" t="str">
        <f ca="1" t="shared" si="117"/>
        <v>C2</v>
      </c>
      <c r="P360" s="38">
        <f ca="1" t="shared" si="108"/>
      </c>
      <c r="Q360" s="39" t="str">
        <f t="shared" si="109"/>
        <v>E029AP-009 - Barrier Curb and Gutter Inlet Covereach</v>
      </c>
      <c r="R360" s="40">
        <f>MATCH(Q360,'[2]Pay Items'!$K$1:$K$505,0)</f>
        <v>395</v>
      </c>
      <c r="S360" s="41" t="str">
        <f ca="1" t="shared" si="110"/>
        <v>F0</v>
      </c>
      <c r="T360" s="41" t="str">
        <f ca="1" t="shared" si="111"/>
        <v>C2</v>
      </c>
      <c r="U360" s="41" t="str">
        <f ca="1" t="shared" si="112"/>
        <v>C2</v>
      </c>
    </row>
    <row r="361" spans="1:21" ht="36" customHeight="1">
      <c r="A361" s="47"/>
      <c r="B361" s="107"/>
      <c r="C361" s="76" t="s">
        <v>24</v>
      </c>
      <c r="D361" s="50"/>
      <c r="E361" s="97"/>
      <c r="F361" s="51"/>
      <c r="G361" s="47"/>
      <c r="H361" s="52"/>
      <c r="I361" s="53"/>
      <c r="J361" s="5"/>
      <c r="K361" s="5"/>
      <c r="L361" s="5"/>
      <c r="M361" s="5"/>
      <c r="N361" s="5"/>
      <c r="O361" s="5"/>
      <c r="P361" s="38" t="str">
        <f ca="1" t="shared" si="108"/>
        <v>LOCKED</v>
      </c>
      <c r="Q361" s="39" t="str">
        <f t="shared" si="109"/>
        <v>ADJUSTMENTS</v>
      </c>
      <c r="R361" s="40">
        <f>MATCH(Q361,'[2]Pay Items'!$K$1:$K$505,0)</f>
        <v>441</v>
      </c>
      <c r="S361" s="41" t="str">
        <f ca="1" t="shared" si="110"/>
        <v>G</v>
      </c>
      <c r="T361" s="41" t="str">
        <f ca="1" t="shared" si="111"/>
        <v>C2</v>
      </c>
      <c r="U361" s="41" t="str">
        <f ca="1" t="shared" si="112"/>
        <v>C2</v>
      </c>
    </row>
    <row r="362" spans="1:21" s="69" customFormat="1" ht="43.5" customHeight="1">
      <c r="A362" s="54" t="s">
        <v>65</v>
      </c>
      <c r="B362" s="55" t="s">
        <v>385</v>
      </c>
      <c r="C362" s="56" t="s">
        <v>100</v>
      </c>
      <c r="D362" s="57" t="s">
        <v>198</v>
      </c>
      <c r="E362" s="58" t="s">
        <v>38</v>
      </c>
      <c r="F362" s="94">
        <v>2</v>
      </c>
      <c r="G362" s="60"/>
      <c r="H362" s="61">
        <f>ROUND(G362*F362,2)</f>
        <v>0</v>
      </c>
      <c r="I362" s="62"/>
      <c r="J362" s="63">
        <f aca="true" ca="1" t="shared" si="118" ref="J362:J368">IF(CELL("protect",$G362)=1,"LOCKED","")</f>
      </c>
      <c r="K362" s="64" t="str">
        <f aca="true" t="shared" si="119" ref="K362:K368">CLEAN(CONCATENATE(TRIM($A362),TRIM($C362),TRIM($D362),TRIM($E362)))</f>
        <v>F001Adjustment of Catch Basins / Manholes FramesCW 3210-R7each</v>
      </c>
      <c r="L362" s="65" t="e">
        <f>MATCH(K362,'[1]Pay Items'!#REF!,0)</f>
        <v>#REF!</v>
      </c>
      <c r="M362" s="66" t="str">
        <f aca="true" ca="1" t="shared" si="120" ref="M362:M368">CELL("format",$F362)</f>
        <v>F0</v>
      </c>
      <c r="N362" s="66" t="str">
        <f aca="true" ca="1" t="shared" si="121" ref="N362:N368">CELL("format",$G362)</f>
        <v>C2</v>
      </c>
      <c r="O362" s="66" t="str">
        <f aca="true" ca="1" t="shared" si="122" ref="O362:O368">CELL("format",$H362)</f>
        <v>C2</v>
      </c>
      <c r="P362" s="38">
        <f ca="1" t="shared" si="108"/>
      </c>
      <c r="Q362" s="39" t="str">
        <f t="shared" si="109"/>
        <v>F001Adjustment of Catch Basins / Manholes FramesCW 3210-R7each</v>
      </c>
      <c r="R362" s="40">
        <f>MATCH(Q362,'[2]Pay Items'!$K$1:$K$505,0)</f>
        <v>442</v>
      </c>
      <c r="S362" s="41" t="str">
        <f ca="1" t="shared" si="110"/>
        <v>F0</v>
      </c>
      <c r="T362" s="41" t="str">
        <f ca="1" t="shared" si="111"/>
        <v>C2</v>
      </c>
      <c r="U362" s="41" t="str">
        <f ca="1" t="shared" si="112"/>
        <v>C2</v>
      </c>
    </row>
    <row r="363" spans="1:21" s="67" customFormat="1" ht="30" customHeight="1">
      <c r="A363" s="54" t="s">
        <v>66</v>
      </c>
      <c r="B363" s="55" t="s">
        <v>386</v>
      </c>
      <c r="C363" s="56" t="s">
        <v>105</v>
      </c>
      <c r="D363" s="57" t="s">
        <v>198</v>
      </c>
      <c r="E363" s="58"/>
      <c r="F363" s="94"/>
      <c r="G363" s="70"/>
      <c r="H363" s="95"/>
      <c r="I363" s="62"/>
      <c r="J363" s="63" t="str">
        <f ca="1" t="shared" si="118"/>
        <v>LOCKED</v>
      </c>
      <c r="K363" s="64" t="str">
        <f t="shared" si="119"/>
        <v>F003Lifter RingsCW 3210-R7</v>
      </c>
      <c r="L363" s="65" t="e">
        <f>MATCH(K363,'[1]Pay Items'!#REF!,0)</f>
        <v>#REF!</v>
      </c>
      <c r="M363" s="66" t="str">
        <f ca="1" t="shared" si="120"/>
        <v>F0</v>
      </c>
      <c r="N363" s="66" t="str">
        <f ca="1" t="shared" si="121"/>
        <v>G</v>
      </c>
      <c r="O363" s="66" t="str">
        <f ca="1" t="shared" si="122"/>
        <v>C2</v>
      </c>
      <c r="P363" s="38" t="str">
        <f ca="1" t="shared" si="108"/>
        <v>LOCKED</v>
      </c>
      <c r="Q363" s="39" t="str">
        <f t="shared" si="109"/>
        <v>F003Lifter RingsCW 3210-R7</v>
      </c>
      <c r="R363" s="40">
        <f>MATCH(Q363,'[2]Pay Items'!$K$1:$K$505,0)</f>
        <v>447</v>
      </c>
      <c r="S363" s="41" t="str">
        <f ca="1" t="shared" si="110"/>
        <v>F0</v>
      </c>
      <c r="T363" s="41" t="str">
        <f ca="1" t="shared" si="111"/>
        <v>G</v>
      </c>
      <c r="U363" s="41" t="str">
        <f ca="1" t="shared" si="112"/>
        <v>C2</v>
      </c>
    </row>
    <row r="364" spans="1:21" s="69" customFormat="1" ht="30" customHeight="1">
      <c r="A364" s="54" t="s">
        <v>200</v>
      </c>
      <c r="B364" s="71" t="s">
        <v>32</v>
      </c>
      <c r="C364" s="56" t="s">
        <v>201</v>
      </c>
      <c r="D364" s="57"/>
      <c r="E364" s="58" t="s">
        <v>38</v>
      </c>
      <c r="F364" s="94">
        <v>2</v>
      </c>
      <c r="G364" s="60"/>
      <c r="H364" s="61">
        <f>ROUND(G364*F364,2)</f>
        <v>0</v>
      </c>
      <c r="I364" s="62"/>
      <c r="J364" s="63">
        <f ca="1" t="shared" si="118"/>
      </c>
      <c r="K364" s="64" t="str">
        <f t="shared" si="119"/>
        <v>F00438 mmeach</v>
      </c>
      <c r="L364" s="65" t="e">
        <f>MATCH(K364,'[1]Pay Items'!#REF!,0)</f>
        <v>#REF!</v>
      </c>
      <c r="M364" s="66" t="str">
        <f ca="1" t="shared" si="120"/>
        <v>F0</v>
      </c>
      <c r="N364" s="66" t="str">
        <f ca="1" t="shared" si="121"/>
        <v>C2</v>
      </c>
      <c r="O364" s="66" t="str">
        <f ca="1" t="shared" si="122"/>
        <v>C2</v>
      </c>
      <c r="P364" s="38">
        <f ca="1" t="shared" si="108"/>
      </c>
      <c r="Q364" s="39" t="str">
        <f t="shared" si="109"/>
        <v>F00438 mmeach</v>
      </c>
      <c r="R364" s="40">
        <f>MATCH(Q364,'[2]Pay Items'!$K$1:$K$505,0)</f>
        <v>448</v>
      </c>
      <c r="S364" s="41" t="str">
        <f ca="1" t="shared" si="110"/>
        <v>F0</v>
      </c>
      <c r="T364" s="41" t="str">
        <f ca="1" t="shared" si="111"/>
        <v>C2</v>
      </c>
      <c r="U364" s="41" t="str">
        <f ca="1" t="shared" si="112"/>
        <v>C2</v>
      </c>
    </row>
    <row r="365" spans="1:21" s="69" customFormat="1" ht="30" customHeight="1">
      <c r="A365" s="54" t="s">
        <v>67</v>
      </c>
      <c r="B365" s="71" t="s">
        <v>39</v>
      </c>
      <c r="C365" s="56" t="s">
        <v>202</v>
      </c>
      <c r="D365" s="57"/>
      <c r="E365" s="58" t="s">
        <v>38</v>
      </c>
      <c r="F365" s="94">
        <v>2</v>
      </c>
      <c r="G365" s="60"/>
      <c r="H365" s="61">
        <f>ROUND(G365*F365,2)</f>
        <v>0</v>
      </c>
      <c r="I365" s="62"/>
      <c r="J365" s="63">
        <f ca="1" t="shared" si="118"/>
      </c>
      <c r="K365" s="64" t="str">
        <f t="shared" si="119"/>
        <v>F00551 mmeach</v>
      </c>
      <c r="L365" s="65" t="e">
        <f>MATCH(K365,'[1]Pay Items'!#REF!,0)</f>
        <v>#REF!</v>
      </c>
      <c r="M365" s="66" t="str">
        <f ca="1" t="shared" si="120"/>
        <v>F0</v>
      </c>
      <c r="N365" s="66" t="str">
        <f ca="1" t="shared" si="121"/>
        <v>C2</v>
      </c>
      <c r="O365" s="66" t="str">
        <f ca="1" t="shared" si="122"/>
        <v>C2</v>
      </c>
      <c r="P365" s="38">
        <f ca="1" t="shared" si="108"/>
      </c>
      <c r="Q365" s="39" t="str">
        <f t="shared" si="109"/>
        <v>F00551 mmeach</v>
      </c>
      <c r="R365" s="40">
        <f>MATCH(Q365,'[2]Pay Items'!$K$1:$K$505,0)</f>
        <v>449</v>
      </c>
      <c r="S365" s="41" t="str">
        <f ca="1" t="shared" si="110"/>
        <v>F0</v>
      </c>
      <c r="T365" s="41" t="str">
        <f ca="1" t="shared" si="111"/>
        <v>C2</v>
      </c>
      <c r="U365" s="41" t="str">
        <f ca="1" t="shared" si="112"/>
        <v>C2</v>
      </c>
    </row>
    <row r="366" spans="1:21" s="69" customFormat="1" ht="30" customHeight="1">
      <c r="A366" s="54" t="s">
        <v>68</v>
      </c>
      <c r="B366" s="71" t="s">
        <v>242</v>
      </c>
      <c r="C366" s="56" t="s">
        <v>203</v>
      </c>
      <c r="D366" s="57"/>
      <c r="E366" s="58" t="s">
        <v>38</v>
      </c>
      <c r="F366" s="94">
        <v>2</v>
      </c>
      <c r="G366" s="60"/>
      <c r="H366" s="61">
        <f>ROUND(G366*F366,2)</f>
        <v>0</v>
      </c>
      <c r="I366" s="62"/>
      <c r="J366" s="63">
        <f ca="1" t="shared" si="118"/>
      </c>
      <c r="K366" s="64" t="str">
        <f t="shared" si="119"/>
        <v>F00776 mmeach</v>
      </c>
      <c r="L366" s="65" t="e">
        <f>MATCH(K366,'[1]Pay Items'!#REF!,0)</f>
        <v>#REF!</v>
      </c>
      <c r="M366" s="66" t="str">
        <f ca="1" t="shared" si="120"/>
        <v>F0</v>
      </c>
      <c r="N366" s="66" t="str">
        <f ca="1" t="shared" si="121"/>
        <v>C2</v>
      </c>
      <c r="O366" s="66" t="str">
        <f ca="1" t="shared" si="122"/>
        <v>C2</v>
      </c>
      <c r="P366" s="38">
        <f ca="1" t="shared" si="108"/>
      </c>
      <c r="Q366" s="39" t="str">
        <f t="shared" si="109"/>
        <v>F00776 mmeach</v>
      </c>
      <c r="R366" s="40">
        <f>MATCH(Q366,'[2]Pay Items'!$K$1:$K$505,0)</f>
        <v>451</v>
      </c>
      <c r="S366" s="41" t="str">
        <f ca="1" t="shared" si="110"/>
        <v>F0</v>
      </c>
      <c r="T366" s="41" t="str">
        <f ca="1" t="shared" si="111"/>
        <v>C2</v>
      </c>
      <c r="U366" s="41" t="str">
        <f ca="1" t="shared" si="112"/>
        <v>C2</v>
      </c>
    </row>
    <row r="367" spans="1:21" s="67" customFormat="1" ht="30" customHeight="1">
      <c r="A367" s="54" t="s">
        <v>87</v>
      </c>
      <c r="B367" s="55" t="s">
        <v>393</v>
      </c>
      <c r="C367" s="56" t="s">
        <v>107</v>
      </c>
      <c r="D367" s="57" t="s">
        <v>198</v>
      </c>
      <c r="E367" s="58" t="s">
        <v>38</v>
      </c>
      <c r="F367" s="94">
        <v>2</v>
      </c>
      <c r="G367" s="60"/>
      <c r="H367" s="61">
        <f>ROUND(G367*F367,2)</f>
        <v>0</v>
      </c>
      <c r="I367" s="62"/>
      <c r="J367" s="63">
        <f ca="1" t="shared" si="118"/>
      </c>
      <c r="K367" s="64" t="str">
        <f t="shared" si="119"/>
        <v>F009Adjustment of Valve BoxesCW 3210-R7each</v>
      </c>
      <c r="L367" s="65" t="e">
        <f>MATCH(K367,'[1]Pay Items'!#REF!,0)</f>
        <v>#REF!</v>
      </c>
      <c r="M367" s="66" t="str">
        <f ca="1" t="shared" si="120"/>
        <v>F0</v>
      </c>
      <c r="N367" s="66" t="str">
        <f ca="1" t="shared" si="121"/>
        <v>C2</v>
      </c>
      <c r="O367" s="66" t="str">
        <f ca="1" t="shared" si="122"/>
        <v>C2</v>
      </c>
      <c r="P367" s="38">
        <f ca="1" t="shared" si="108"/>
      </c>
      <c r="Q367" s="39" t="str">
        <f t="shared" si="109"/>
        <v>F009Adjustment of Valve BoxesCW 3210-R7each</v>
      </c>
      <c r="R367" s="40">
        <f>MATCH(Q367,'[2]Pay Items'!$K$1:$K$505,0)</f>
        <v>453</v>
      </c>
      <c r="S367" s="41" t="str">
        <f ca="1" t="shared" si="110"/>
        <v>F0</v>
      </c>
      <c r="T367" s="41" t="str">
        <f ca="1" t="shared" si="111"/>
        <v>C2</v>
      </c>
      <c r="U367" s="41" t="str">
        <f ca="1" t="shared" si="112"/>
        <v>C2</v>
      </c>
    </row>
    <row r="368" spans="1:21" s="67" customFormat="1" ht="30" customHeight="1">
      <c r="A368" s="54" t="s">
        <v>88</v>
      </c>
      <c r="B368" s="55" t="s">
        <v>418</v>
      </c>
      <c r="C368" s="56" t="s">
        <v>109</v>
      </c>
      <c r="D368" s="57" t="s">
        <v>198</v>
      </c>
      <c r="E368" s="58" t="s">
        <v>38</v>
      </c>
      <c r="F368" s="94">
        <v>2</v>
      </c>
      <c r="G368" s="60"/>
      <c r="H368" s="61">
        <f>ROUND(G368*F368,2)</f>
        <v>0</v>
      </c>
      <c r="I368" s="62"/>
      <c r="J368" s="63">
        <f ca="1" t="shared" si="118"/>
      </c>
      <c r="K368" s="64" t="str">
        <f t="shared" si="119"/>
        <v>F010Valve Box ExtensionsCW 3210-R7each</v>
      </c>
      <c r="L368" s="65" t="e">
        <f>MATCH(K368,'[1]Pay Items'!#REF!,0)</f>
        <v>#REF!</v>
      </c>
      <c r="M368" s="66" t="str">
        <f ca="1" t="shared" si="120"/>
        <v>F0</v>
      </c>
      <c r="N368" s="66" t="str">
        <f ca="1" t="shared" si="121"/>
        <v>C2</v>
      </c>
      <c r="O368" s="66" t="str">
        <f ca="1" t="shared" si="122"/>
        <v>C2</v>
      </c>
      <c r="P368" s="38">
        <f ca="1" t="shared" si="108"/>
      </c>
      <c r="Q368" s="39" t="str">
        <f t="shared" si="109"/>
        <v>F010Valve Box ExtensionsCW 3210-R7each</v>
      </c>
      <c r="R368" s="40">
        <f>MATCH(Q368,'[2]Pay Items'!$K$1:$K$505,0)</f>
        <v>454</v>
      </c>
      <c r="S368" s="41" t="str">
        <f ca="1" t="shared" si="110"/>
        <v>F0</v>
      </c>
      <c r="T368" s="41" t="str">
        <f ca="1" t="shared" si="111"/>
        <v>C2</v>
      </c>
      <c r="U368" s="41" t="str">
        <f ca="1" t="shared" si="112"/>
        <v>C2</v>
      </c>
    </row>
    <row r="369" spans="1:21" ht="36" customHeight="1">
      <c r="A369" s="47"/>
      <c r="B369" s="48"/>
      <c r="C369" s="76" t="s">
        <v>25</v>
      </c>
      <c r="D369" s="50"/>
      <c r="E369" s="77"/>
      <c r="F369" s="78"/>
      <c r="G369" s="47"/>
      <c r="H369" s="52"/>
      <c r="I369" s="53"/>
      <c r="J369" s="5"/>
      <c r="K369" s="5"/>
      <c r="L369" s="5"/>
      <c r="M369" s="5"/>
      <c r="N369" s="5"/>
      <c r="O369" s="5"/>
      <c r="P369" s="38" t="str">
        <f ca="1" t="shared" si="108"/>
        <v>LOCKED</v>
      </c>
      <c r="Q369" s="39" t="str">
        <f t="shared" si="109"/>
        <v>LANDSCAPING</v>
      </c>
      <c r="R369" s="40">
        <f>MATCH(Q369,'[2]Pay Items'!$K$1:$K$505,0)</f>
        <v>473</v>
      </c>
      <c r="S369" s="41" t="str">
        <f ca="1" t="shared" si="110"/>
        <v>F0</v>
      </c>
      <c r="T369" s="41" t="str">
        <f ca="1" t="shared" si="111"/>
        <v>C2</v>
      </c>
      <c r="U369" s="41" t="str">
        <f ca="1" t="shared" si="112"/>
        <v>C2</v>
      </c>
    </row>
    <row r="370" spans="1:21" s="67" customFormat="1" ht="30" customHeight="1">
      <c r="A370" s="79" t="s">
        <v>70</v>
      </c>
      <c r="B370" s="55" t="s">
        <v>444</v>
      </c>
      <c r="C370" s="56" t="s">
        <v>71</v>
      </c>
      <c r="D370" s="57" t="s">
        <v>204</v>
      </c>
      <c r="E370" s="58"/>
      <c r="F370" s="59"/>
      <c r="G370" s="70"/>
      <c r="H370" s="61"/>
      <c r="I370" s="62"/>
      <c r="J370" s="63" t="str">
        <f ca="1">IF(CELL("protect",$G370)=1,"LOCKED","")</f>
        <v>LOCKED</v>
      </c>
      <c r="K370" s="64" t="str">
        <f>CLEAN(CONCATENATE(TRIM($A370),TRIM($C370),TRIM($D370),TRIM($E370)))</f>
        <v>G001SoddingCW 3510-R9</v>
      </c>
      <c r="L370" s="65" t="e">
        <f>MATCH(K370,'[1]Pay Items'!#REF!,0)</f>
        <v>#REF!</v>
      </c>
      <c r="M370" s="66" t="str">
        <f ca="1">CELL("format",$F370)</f>
        <v>F0</v>
      </c>
      <c r="N370" s="66" t="str">
        <f ca="1">CELL("format",$G370)</f>
        <v>G</v>
      </c>
      <c r="O370" s="66" t="str">
        <f ca="1">CELL("format",$H370)</f>
        <v>C2</v>
      </c>
      <c r="P370" s="38" t="str">
        <f ca="1" t="shared" si="108"/>
        <v>LOCKED</v>
      </c>
      <c r="Q370" s="39" t="str">
        <f t="shared" si="109"/>
        <v>G001SoddingCW 3510-R9</v>
      </c>
      <c r="R370" s="40">
        <f>MATCH(Q370,'[2]Pay Items'!$K$1:$K$505,0)</f>
        <v>474</v>
      </c>
      <c r="S370" s="41" t="str">
        <f ca="1" t="shared" si="110"/>
        <v>F0</v>
      </c>
      <c r="T370" s="41" t="str">
        <f ca="1" t="shared" si="111"/>
        <v>G</v>
      </c>
      <c r="U370" s="41" t="str">
        <f ca="1" t="shared" si="112"/>
        <v>C2</v>
      </c>
    </row>
    <row r="371" spans="1:21" s="69" customFormat="1" ht="30" customHeight="1">
      <c r="A371" s="79" t="s">
        <v>205</v>
      </c>
      <c r="B371" s="71" t="s">
        <v>32</v>
      </c>
      <c r="C371" s="56" t="s">
        <v>206</v>
      </c>
      <c r="D371" s="57"/>
      <c r="E371" s="58" t="s">
        <v>31</v>
      </c>
      <c r="F371" s="59">
        <v>50</v>
      </c>
      <c r="G371" s="60"/>
      <c r="H371" s="61">
        <f>ROUND(G371*F371,2)</f>
        <v>0</v>
      </c>
      <c r="I371" s="108"/>
      <c r="J371" s="63">
        <f ca="1">IF(CELL("protect",$G371)=1,"LOCKED","")</f>
      </c>
      <c r="K371" s="64" t="str">
        <f>CLEAN(CONCATENATE(TRIM($A371),TRIM($C371),TRIM($D371),TRIM($E371)))</f>
        <v>G002width &lt; 600 mmm²</v>
      </c>
      <c r="L371" s="65" t="e">
        <f>MATCH(K371,'[1]Pay Items'!#REF!,0)</f>
        <v>#REF!</v>
      </c>
      <c r="M371" s="66" t="str">
        <f ca="1">CELL("format",$F371)</f>
        <v>F0</v>
      </c>
      <c r="N371" s="66" t="str">
        <f ca="1">CELL("format",$G371)</f>
        <v>C2</v>
      </c>
      <c r="O371" s="66" t="str">
        <f ca="1">CELL("format",$H371)</f>
        <v>C2</v>
      </c>
      <c r="P371" s="38">
        <f ca="1" t="shared" si="108"/>
      </c>
      <c r="Q371" s="39" t="str">
        <f t="shared" si="109"/>
        <v>G002width &lt; 600 mmm²</v>
      </c>
      <c r="R371" s="40">
        <f>MATCH(Q371,'[2]Pay Items'!$K$1:$K$505,0)</f>
        <v>475</v>
      </c>
      <c r="S371" s="41" t="str">
        <f ca="1" t="shared" si="110"/>
        <v>F0</v>
      </c>
      <c r="T371" s="41" t="str">
        <f ca="1" t="shared" si="111"/>
        <v>C2</v>
      </c>
      <c r="U371" s="41" t="str">
        <f ca="1" t="shared" si="112"/>
        <v>C2</v>
      </c>
    </row>
    <row r="372" spans="1:21" s="69" customFormat="1" ht="30" customHeight="1" thickBot="1">
      <c r="A372" s="79" t="s">
        <v>72</v>
      </c>
      <c r="B372" s="71" t="s">
        <v>39</v>
      </c>
      <c r="C372" s="56" t="s">
        <v>207</v>
      </c>
      <c r="D372" s="57"/>
      <c r="E372" s="58" t="s">
        <v>31</v>
      </c>
      <c r="F372" s="59">
        <v>370</v>
      </c>
      <c r="G372" s="60"/>
      <c r="H372" s="61">
        <f>ROUND(G372*F372,2)</f>
        <v>0</v>
      </c>
      <c r="I372" s="62"/>
      <c r="J372" s="63">
        <f ca="1">IF(CELL("protect",$G372)=1,"LOCKED","")</f>
      </c>
      <c r="K372" s="64" t="str">
        <f>CLEAN(CONCATENATE(TRIM($A372),TRIM($C372),TRIM($D372),TRIM($E372)))</f>
        <v>G003width &gt; or = 600 mmm²</v>
      </c>
      <c r="L372" s="65" t="e">
        <f>MATCH(K372,'[1]Pay Items'!#REF!,0)</f>
        <v>#REF!</v>
      </c>
      <c r="M372" s="66" t="str">
        <f ca="1">CELL("format",$F372)</f>
        <v>F0</v>
      </c>
      <c r="N372" s="66" t="str">
        <f ca="1">CELL("format",$G372)</f>
        <v>C2</v>
      </c>
      <c r="O372" s="66" t="str">
        <f ca="1">CELL("format",$H372)</f>
        <v>C2</v>
      </c>
      <c r="P372" s="38">
        <f ca="1" t="shared" si="108"/>
      </c>
      <c r="Q372" s="39" t="str">
        <f t="shared" si="109"/>
        <v>G003width &gt; or = 600 mmm²</v>
      </c>
      <c r="R372" s="40">
        <f>MATCH(Q372,'[2]Pay Items'!$K$1:$K$505,0)</f>
        <v>476</v>
      </c>
      <c r="S372" s="41" t="str">
        <f ca="1" t="shared" si="110"/>
        <v>F0</v>
      </c>
      <c r="T372" s="41" t="str">
        <f ca="1" t="shared" si="111"/>
        <v>C2</v>
      </c>
      <c r="U372" s="41" t="str">
        <f ca="1" t="shared" si="112"/>
        <v>C2</v>
      </c>
    </row>
    <row r="373" spans="1:21" s="69" customFormat="1" ht="36" customHeight="1" thickTop="1">
      <c r="A373" s="114"/>
      <c r="B373" s="115"/>
      <c r="C373" s="116" t="s">
        <v>257</v>
      </c>
      <c r="D373" s="117"/>
      <c r="E373" s="117"/>
      <c r="F373" s="59"/>
      <c r="G373" s="61"/>
      <c r="H373" s="61"/>
      <c r="I373" s="62"/>
      <c r="J373" s="63" t="str">
        <f ca="1">IF(CELL("protect",$G373)=1,"LOCKED","")</f>
        <v>LOCKED</v>
      </c>
      <c r="K373" s="64" t="str">
        <f>CLEAN(CONCATENATE(TRIM($A373),TRIM($C373),TRIM($D373),TRIM($E373)))</f>
        <v>MISCELLANEOUS</v>
      </c>
      <c r="L373" s="65" t="e">
        <f>MATCH(K373,'[1]Pay Items'!#REF!,0)</f>
        <v>#REF!</v>
      </c>
      <c r="M373" s="66" t="str">
        <f ca="1">CELL("format",$F373)</f>
        <v>F0</v>
      </c>
      <c r="N373" s="66" t="str">
        <f ca="1">CELL("format",$G373)</f>
        <v>C2</v>
      </c>
      <c r="O373" s="66" t="str">
        <f ca="1">CELL("format",$H373)</f>
        <v>C2</v>
      </c>
      <c r="P373" s="38" t="str">
        <f ca="1" t="shared" si="108"/>
        <v>LOCKED</v>
      </c>
      <c r="Q373" s="39" t="str">
        <f t="shared" si="109"/>
        <v>MISCELLANEOUS</v>
      </c>
      <c r="R373" s="40">
        <f>MATCH(Q373,'[2]Pay Items'!$K$1:$K$505,0)</f>
        <v>480</v>
      </c>
      <c r="S373" s="41" t="str">
        <f ca="1" t="shared" si="110"/>
        <v>F0</v>
      </c>
      <c r="T373" s="41" t="str">
        <f ca="1" t="shared" si="111"/>
        <v>C2</v>
      </c>
      <c r="U373" s="41" t="str">
        <f ca="1" t="shared" si="112"/>
        <v>C2</v>
      </c>
    </row>
    <row r="374" spans="1:21" s="67" customFormat="1" ht="30" customHeight="1" thickBot="1">
      <c r="A374" s="79" t="s">
        <v>258</v>
      </c>
      <c r="B374" s="118" t="s">
        <v>451</v>
      </c>
      <c r="C374" s="119" t="s">
        <v>432</v>
      </c>
      <c r="D374" s="120" t="s">
        <v>419</v>
      </c>
      <c r="E374" s="121" t="s">
        <v>31</v>
      </c>
      <c r="F374" s="122">
        <v>650</v>
      </c>
      <c r="G374" s="60"/>
      <c r="H374" s="123">
        <f>ROUND(G374*F374,2)</f>
        <v>0</v>
      </c>
      <c r="I374" s="124">
        <f>IF(F374&gt;0,ROUND(+G374+H374,2),"")</f>
        <v>0</v>
      </c>
      <c r="J374" s="125">
        <v>21.5</v>
      </c>
      <c r="K374" s="126">
        <f>IF(H374&gt;0,ROUND((ROUND(+H374,2)*ROUND(J374,2)),2),"")</f>
      </c>
      <c r="L374" s="126">
        <f>IF(I374&gt;0,ROUND((ROUND(+I374,2)*ROUND(J374,2)),2),"")</f>
      </c>
      <c r="M374" s="127">
        <f>IF(J374&gt;0,ROUND((ROUND(+J374,2)*ROUND(G374,2)),2),"")</f>
        <v>0</v>
      </c>
      <c r="N374" s="128">
        <f>IF($E374&gt;0,ROUND(+F374-I374,2),"")</f>
        <v>650</v>
      </c>
      <c r="O374" s="129">
        <f>IF($E374&gt;0,ROUND(+N374*$I374,2),"")</f>
        <v>0</v>
      </c>
      <c r="P374" s="38">
        <f ca="1" t="shared" si="108"/>
      </c>
      <c r="Q374" s="39" t="str">
        <f t="shared" si="109"/>
        <v>H001Supply and Installation of Pavement Repair FabricE11m²</v>
      </c>
      <c r="R374" s="40" t="e">
        <f>MATCH(Q374,'[2]Pay Items'!$K$1:$K$505,0)</f>
        <v>#N/A</v>
      </c>
      <c r="S374" s="41" t="str">
        <f ca="1" t="shared" si="110"/>
        <v>F0</v>
      </c>
      <c r="T374" s="41" t="str">
        <f ca="1" t="shared" si="111"/>
        <v>C2</v>
      </c>
      <c r="U374" s="41" t="str">
        <f ca="1" t="shared" si="112"/>
        <v>C2</v>
      </c>
    </row>
    <row r="375" spans="1:21" ht="30" customHeight="1" thickBot="1" thickTop="1">
      <c r="A375" s="138"/>
      <c r="B375" s="110" t="str">
        <f>B314</f>
        <v>F</v>
      </c>
      <c r="C375" s="194" t="str">
        <f>C314</f>
        <v>Karen Street from Donwood Drive to Springfield Road - Rehabilitation</v>
      </c>
      <c r="D375" s="195"/>
      <c r="E375" s="195"/>
      <c r="F375" s="196"/>
      <c r="G375" s="130"/>
      <c r="H375" s="131">
        <f>SUM(H314:H374)</f>
        <v>0</v>
      </c>
      <c r="I375" s="53"/>
      <c r="J375" s="5"/>
      <c r="K375" s="5"/>
      <c r="L375" s="5"/>
      <c r="M375" s="5"/>
      <c r="N375" s="5"/>
      <c r="O375" s="5"/>
      <c r="P375" s="38" t="str">
        <f ca="1" t="shared" si="108"/>
        <v>LOCKED</v>
      </c>
      <c r="Q375" s="39" t="str">
        <f t="shared" si="109"/>
        <v>Karen Street from Donwood Drive to Springfield Road - Rehabilitation</v>
      </c>
      <c r="R375" s="40" t="e">
        <f>MATCH(Q375,'[2]Pay Items'!$K$1:$K$505,0)</f>
        <v>#N/A</v>
      </c>
      <c r="S375" s="41" t="str">
        <f ca="1" t="shared" si="110"/>
        <v>G</v>
      </c>
      <c r="T375" s="41" t="str">
        <f ca="1" t="shared" si="111"/>
        <v>C2</v>
      </c>
      <c r="U375" s="41" t="str">
        <f ca="1" t="shared" si="112"/>
        <v>C2</v>
      </c>
    </row>
    <row r="376" spans="1:21" ht="36" customHeight="1" thickTop="1">
      <c r="A376" s="138"/>
      <c r="B376" s="43" t="s">
        <v>112</v>
      </c>
      <c r="C376" s="202" t="s">
        <v>387</v>
      </c>
      <c r="D376" s="203"/>
      <c r="E376" s="203"/>
      <c r="F376" s="204"/>
      <c r="G376" s="132"/>
      <c r="H376" s="133"/>
      <c r="I376" s="53"/>
      <c r="J376" s="5"/>
      <c r="K376" s="5"/>
      <c r="L376" s="5"/>
      <c r="M376" s="5"/>
      <c r="N376" s="5"/>
      <c r="O376" s="5"/>
      <c r="P376" s="38" t="str">
        <f ca="1" t="shared" si="108"/>
        <v>LOCKED</v>
      </c>
      <c r="Q376" s="39" t="str">
        <f t="shared" si="109"/>
        <v>Brian Street from Donwood Drive to Springfield Road - Rehabilitation</v>
      </c>
      <c r="R376" s="40" t="e">
        <f>MATCH(Q376,'[2]Pay Items'!$K$1:$K$505,0)</f>
        <v>#N/A</v>
      </c>
      <c r="S376" s="41" t="str">
        <f ca="1" t="shared" si="110"/>
        <v>G</v>
      </c>
      <c r="T376" s="41" t="str">
        <f ca="1" t="shared" si="111"/>
        <v>F0</v>
      </c>
      <c r="U376" s="41" t="str">
        <f ca="1" t="shared" si="112"/>
        <v>F2</v>
      </c>
    </row>
    <row r="377" spans="1:21" ht="36" customHeight="1">
      <c r="A377" s="47"/>
      <c r="B377" s="48"/>
      <c r="C377" s="49" t="s">
        <v>19</v>
      </c>
      <c r="D377" s="50"/>
      <c r="E377" s="51" t="s">
        <v>2</v>
      </c>
      <c r="F377" s="51" t="s">
        <v>2</v>
      </c>
      <c r="G377" s="47"/>
      <c r="H377" s="52"/>
      <c r="I377" s="53"/>
      <c r="J377" s="5"/>
      <c r="K377" s="5"/>
      <c r="L377" s="5"/>
      <c r="M377" s="5"/>
      <c r="N377" s="5"/>
      <c r="O377" s="5"/>
      <c r="P377" s="38" t="str">
        <f ca="1" t="shared" si="108"/>
        <v>LOCKED</v>
      </c>
      <c r="Q377" s="39" t="str">
        <f t="shared" si="109"/>
        <v>EARTH AND BASE WORKS</v>
      </c>
      <c r="R377" s="40">
        <f>MATCH(Q377,'[2]Pay Items'!$K$1:$K$505,0)</f>
        <v>3</v>
      </c>
      <c r="S377" s="41" t="str">
        <f ca="1" t="shared" si="110"/>
        <v>G</v>
      </c>
      <c r="T377" s="41" t="str">
        <f ca="1" t="shared" si="111"/>
        <v>C2</v>
      </c>
      <c r="U377" s="41" t="str">
        <f ca="1" t="shared" si="112"/>
        <v>C2</v>
      </c>
    </row>
    <row r="378" spans="1:21" s="69" customFormat="1" ht="30" customHeight="1">
      <c r="A378" s="54" t="s">
        <v>36</v>
      </c>
      <c r="B378" s="55" t="s">
        <v>113</v>
      </c>
      <c r="C378" s="56" t="s">
        <v>37</v>
      </c>
      <c r="D378" s="57" t="s">
        <v>211</v>
      </c>
      <c r="E378" s="58" t="s">
        <v>31</v>
      </c>
      <c r="F378" s="59">
        <v>420</v>
      </c>
      <c r="G378" s="60"/>
      <c r="H378" s="61">
        <f>ROUND(G378*F378,2)</f>
        <v>0</v>
      </c>
      <c r="I378" s="62" t="s">
        <v>129</v>
      </c>
      <c r="J378" s="63">
        <f ca="1">IF(CELL("protect",$G378)=1,"LOCKED","")</f>
      </c>
      <c r="K378" s="64" t="str">
        <f>CLEAN(CONCATENATE(TRIM($A378),TRIM($C378),TRIM($D378),TRIM($E378)))</f>
        <v>A012Grading of BoulevardsCW 3110-R15m²</v>
      </c>
      <c r="L378" s="65" t="e">
        <f>MATCH(K378,'[1]Pay Items'!#REF!,0)</f>
        <v>#REF!</v>
      </c>
      <c r="M378" s="66" t="str">
        <f ca="1">CELL("format",$F378)</f>
        <v>F0</v>
      </c>
      <c r="N378" s="66" t="str">
        <f ca="1">CELL("format",$G378)</f>
        <v>C2</v>
      </c>
      <c r="O378" s="66" t="str">
        <f ca="1">CELL("format",$H378)</f>
        <v>C2</v>
      </c>
      <c r="P378" s="38">
        <f ca="1" t="shared" si="108"/>
      </c>
      <c r="Q378" s="39" t="str">
        <f t="shared" si="109"/>
        <v>A012Grading of BoulevardsCW 3110-R15m²</v>
      </c>
      <c r="R378" s="40">
        <f>MATCH(Q378,'[2]Pay Items'!$K$1:$K$505,0)</f>
        <v>23</v>
      </c>
      <c r="S378" s="41" t="str">
        <f ca="1" t="shared" si="110"/>
        <v>F0</v>
      </c>
      <c r="T378" s="41" t="str">
        <f ca="1" t="shared" si="111"/>
        <v>C2</v>
      </c>
      <c r="U378" s="41" t="str">
        <f ca="1" t="shared" si="112"/>
        <v>C2</v>
      </c>
    </row>
    <row r="379" spans="1:21" ht="36" customHeight="1">
      <c r="A379" s="47"/>
      <c r="B379" s="48"/>
      <c r="C379" s="76" t="s">
        <v>20</v>
      </c>
      <c r="D379" s="50"/>
      <c r="E379" s="77"/>
      <c r="F379" s="78"/>
      <c r="G379" s="61"/>
      <c r="H379" s="52"/>
      <c r="I379" s="53"/>
      <c r="J379" s="5"/>
      <c r="K379" s="5"/>
      <c r="L379" s="5"/>
      <c r="M379" s="5"/>
      <c r="N379" s="5"/>
      <c r="O379" s="5"/>
      <c r="P379" s="38" t="str">
        <f ca="1" t="shared" si="108"/>
        <v>LOCKED</v>
      </c>
      <c r="Q379" s="39" t="str">
        <f t="shared" si="109"/>
        <v>ROADWORKS - RENEWALS</v>
      </c>
      <c r="R379" s="40" t="e">
        <f>MATCH(Q379,'[2]Pay Items'!$K$1:$K$505,0)</f>
        <v>#N/A</v>
      </c>
      <c r="S379" s="41" t="str">
        <f ca="1" t="shared" si="110"/>
        <v>F0</v>
      </c>
      <c r="T379" s="41" t="str">
        <f ca="1" t="shared" si="111"/>
        <v>C2</v>
      </c>
      <c r="U379" s="41" t="str">
        <f ca="1" t="shared" si="112"/>
        <v>C2</v>
      </c>
    </row>
    <row r="380" spans="1:21" s="69" customFormat="1" ht="30" customHeight="1">
      <c r="A380" s="79" t="s">
        <v>218</v>
      </c>
      <c r="B380" s="55" t="s">
        <v>341</v>
      </c>
      <c r="C380" s="56" t="s">
        <v>220</v>
      </c>
      <c r="D380" s="57" t="s">
        <v>212</v>
      </c>
      <c r="E380" s="58"/>
      <c r="F380" s="59"/>
      <c r="G380" s="61"/>
      <c r="H380" s="61"/>
      <c r="I380" s="62"/>
      <c r="J380" s="63" t="str">
        <f aca="true" ca="1" t="shared" si="123" ref="J380:J401">IF(CELL("protect",$G380)=1,"LOCKED","")</f>
        <v>LOCKED</v>
      </c>
      <c r="K380" s="64" t="str">
        <f aca="true" t="shared" si="124" ref="K380:K401">CLEAN(CONCATENATE(TRIM($A380),TRIM($C380),TRIM($D380),TRIM($E380)))</f>
        <v>B017Partial Slab PatchesCW 3230-R7</v>
      </c>
      <c r="L380" s="65" t="e">
        <f>MATCH(K380,'[1]Pay Items'!#REF!,0)</f>
        <v>#REF!</v>
      </c>
      <c r="M380" s="66" t="str">
        <f aca="true" ca="1" t="shared" si="125" ref="M380:M401">CELL("format",$F380)</f>
        <v>F0</v>
      </c>
      <c r="N380" s="66" t="str">
        <f aca="true" ca="1" t="shared" si="126" ref="N380:N401">CELL("format",$G380)</f>
        <v>C2</v>
      </c>
      <c r="O380" s="66" t="str">
        <f aca="true" ca="1" t="shared" si="127" ref="O380:O401">CELL("format",$H380)</f>
        <v>C2</v>
      </c>
      <c r="P380" s="38" t="str">
        <f ca="1" t="shared" si="108"/>
        <v>LOCKED</v>
      </c>
      <c r="Q380" s="39" t="str">
        <f t="shared" si="109"/>
        <v>B017Partial Slab PatchesCW 3230-R7</v>
      </c>
      <c r="R380" s="40">
        <f>MATCH(Q380,'[2]Pay Items'!$K$1:$K$505,0)</f>
        <v>66</v>
      </c>
      <c r="S380" s="41" t="str">
        <f ca="1" t="shared" si="110"/>
        <v>F0</v>
      </c>
      <c r="T380" s="41" t="str">
        <f ca="1" t="shared" si="111"/>
        <v>C2</v>
      </c>
      <c r="U380" s="41" t="str">
        <f ca="1" t="shared" si="112"/>
        <v>C2</v>
      </c>
    </row>
    <row r="381" spans="1:21" s="69" customFormat="1" ht="43.5" customHeight="1">
      <c r="A381" s="79" t="s">
        <v>368</v>
      </c>
      <c r="B381" s="71" t="s">
        <v>32</v>
      </c>
      <c r="C381" s="56" t="s">
        <v>369</v>
      </c>
      <c r="D381" s="57" t="s">
        <v>2</v>
      </c>
      <c r="E381" s="58" t="s">
        <v>31</v>
      </c>
      <c r="F381" s="59">
        <v>85</v>
      </c>
      <c r="G381" s="60"/>
      <c r="H381" s="61">
        <f>ROUND(G381*F381,2)</f>
        <v>0</v>
      </c>
      <c r="I381" s="62"/>
      <c r="J381" s="63">
        <f ca="1" t="shared" si="123"/>
      </c>
      <c r="K381" s="64" t="str">
        <f t="shared" si="124"/>
        <v>B031150 mm Concrete Pavement (Type B)m²</v>
      </c>
      <c r="L381" s="65" t="e">
        <f>MATCH(K381,'[1]Pay Items'!#REF!,0)</f>
        <v>#REF!</v>
      </c>
      <c r="M381" s="66" t="str">
        <f ca="1" t="shared" si="125"/>
        <v>F0</v>
      </c>
      <c r="N381" s="66" t="str">
        <f ca="1" t="shared" si="126"/>
        <v>C2</v>
      </c>
      <c r="O381" s="66" t="str">
        <f ca="1" t="shared" si="127"/>
        <v>C2</v>
      </c>
      <c r="P381" s="38">
        <f ca="1" t="shared" si="108"/>
      </c>
      <c r="Q381" s="39" t="str">
        <f t="shared" si="109"/>
        <v>B031150 mm Concrete Pavement (Type B)m²</v>
      </c>
      <c r="R381" s="40">
        <f>MATCH(Q381,'[2]Pay Items'!$K$1:$K$505,0)</f>
        <v>80</v>
      </c>
      <c r="S381" s="41" t="str">
        <f ca="1" t="shared" si="110"/>
        <v>F0</v>
      </c>
      <c r="T381" s="41" t="str">
        <f ca="1" t="shared" si="111"/>
        <v>C2</v>
      </c>
      <c r="U381" s="41" t="str">
        <f ca="1" t="shared" si="112"/>
        <v>C2</v>
      </c>
    </row>
    <row r="382" spans="1:21" s="69" customFormat="1" ht="43.5" customHeight="1">
      <c r="A382" s="79" t="s">
        <v>370</v>
      </c>
      <c r="B382" s="71" t="s">
        <v>39</v>
      </c>
      <c r="C382" s="56" t="s">
        <v>371</v>
      </c>
      <c r="D382" s="57" t="s">
        <v>2</v>
      </c>
      <c r="E382" s="58" t="s">
        <v>31</v>
      </c>
      <c r="F382" s="59">
        <v>45</v>
      </c>
      <c r="G382" s="60"/>
      <c r="H382" s="61">
        <f>ROUND(G382*F382,2)</f>
        <v>0</v>
      </c>
      <c r="I382" s="62"/>
      <c r="J382" s="63">
        <f ca="1" t="shared" si="123"/>
      </c>
      <c r="K382" s="64" t="str">
        <f t="shared" si="124"/>
        <v>B033150 mm Concrete Pavement (Type D)m²</v>
      </c>
      <c r="L382" s="65" t="e">
        <f>MATCH(K382,'[1]Pay Items'!#REF!,0)</f>
        <v>#REF!</v>
      </c>
      <c r="M382" s="66" t="str">
        <f ca="1" t="shared" si="125"/>
        <v>F0</v>
      </c>
      <c r="N382" s="66" t="str">
        <f ca="1" t="shared" si="126"/>
        <v>C2</v>
      </c>
      <c r="O382" s="66" t="str">
        <f ca="1" t="shared" si="127"/>
        <v>C2</v>
      </c>
      <c r="P382" s="38">
        <f ca="1" t="shared" si="108"/>
      </c>
      <c r="Q382" s="39" t="str">
        <f t="shared" si="109"/>
        <v>B033150 mm Concrete Pavement (Type D)m²</v>
      </c>
      <c r="R382" s="40">
        <f>MATCH(Q382,'[2]Pay Items'!$K$1:$K$505,0)</f>
        <v>82</v>
      </c>
      <c r="S382" s="41" t="str">
        <f ca="1" t="shared" si="110"/>
        <v>F0</v>
      </c>
      <c r="T382" s="41" t="str">
        <f ca="1" t="shared" si="111"/>
        <v>C2</v>
      </c>
      <c r="U382" s="41" t="str">
        <f ca="1" t="shared" si="112"/>
        <v>C2</v>
      </c>
    </row>
    <row r="383" spans="1:21" s="113" customFormat="1" ht="30" customHeight="1">
      <c r="A383" s="79" t="s">
        <v>361</v>
      </c>
      <c r="B383" s="55" t="s">
        <v>342</v>
      </c>
      <c r="C383" s="56" t="s">
        <v>362</v>
      </c>
      <c r="D383" s="57" t="s">
        <v>428</v>
      </c>
      <c r="E383" s="58" t="s">
        <v>31</v>
      </c>
      <c r="F383" s="59">
        <v>100</v>
      </c>
      <c r="G383" s="60"/>
      <c r="H383" s="61">
        <f>ROUND(G383*F383,2)</f>
        <v>0</v>
      </c>
      <c r="I383" s="96" t="s">
        <v>363</v>
      </c>
      <c r="J383" s="72">
        <f ca="1" t="shared" si="123"/>
      </c>
      <c r="K383" s="73" t="str">
        <f t="shared" si="124"/>
        <v>B093APartial Depth Planing of Existing JointsE10m²</v>
      </c>
      <c r="L383" s="65" t="e">
        <f>MATCH(K383,'[1]Pay Items'!#REF!,0)</f>
        <v>#REF!</v>
      </c>
      <c r="M383" s="74" t="str">
        <f ca="1" t="shared" si="125"/>
        <v>F0</v>
      </c>
      <c r="N383" s="74" t="str">
        <f ca="1" t="shared" si="126"/>
        <v>C2</v>
      </c>
      <c r="O383" s="74" t="str">
        <f ca="1" t="shared" si="127"/>
        <v>C2</v>
      </c>
      <c r="P383" s="38">
        <f ca="1" t="shared" si="108"/>
      </c>
      <c r="Q383" s="39" t="str">
        <f t="shared" si="109"/>
        <v>B093APartial Depth Planing of Existing JointsE10m²</v>
      </c>
      <c r="R383" s="40" t="e">
        <f>MATCH(Q383,'[2]Pay Items'!$K$1:$K$505,0)</f>
        <v>#N/A</v>
      </c>
      <c r="S383" s="41" t="str">
        <f ca="1" t="shared" si="110"/>
        <v>F0</v>
      </c>
      <c r="T383" s="41" t="str">
        <f ca="1" t="shared" si="111"/>
        <v>C2</v>
      </c>
      <c r="U383" s="41" t="str">
        <f ca="1" t="shared" si="112"/>
        <v>C2</v>
      </c>
    </row>
    <row r="384" spans="1:21" s="113" customFormat="1" ht="30" customHeight="1">
      <c r="A384" s="79" t="s">
        <v>364</v>
      </c>
      <c r="B384" s="55" t="s">
        <v>343</v>
      </c>
      <c r="C384" s="56" t="s">
        <v>365</v>
      </c>
      <c r="D384" s="57" t="s">
        <v>428</v>
      </c>
      <c r="E384" s="58" t="s">
        <v>31</v>
      </c>
      <c r="F384" s="59">
        <v>100</v>
      </c>
      <c r="G384" s="60"/>
      <c r="H384" s="61">
        <f>ROUND(G384*F384,2)</f>
        <v>0</v>
      </c>
      <c r="I384" s="96"/>
      <c r="J384" s="72">
        <f ca="1" t="shared" si="123"/>
      </c>
      <c r="K384" s="73" t="str">
        <f t="shared" si="124"/>
        <v>B093BAsphalt Patching of Partial Depth JointsE10m²</v>
      </c>
      <c r="L384" s="65" t="e">
        <f>MATCH(K384,'[1]Pay Items'!#REF!,0)</f>
        <v>#REF!</v>
      </c>
      <c r="M384" s="74" t="str">
        <f ca="1" t="shared" si="125"/>
        <v>F0</v>
      </c>
      <c r="N384" s="74" t="str">
        <f ca="1" t="shared" si="126"/>
        <v>C2</v>
      </c>
      <c r="O384" s="74" t="str">
        <f ca="1" t="shared" si="127"/>
        <v>C2</v>
      </c>
      <c r="P384" s="38">
        <f ca="1" t="shared" si="108"/>
      </c>
      <c r="Q384" s="39" t="str">
        <f t="shared" si="109"/>
        <v>B093BAsphalt Patching of Partial Depth JointsE10m²</v>
      </c>
      <c r="R384" s="40" t="e">
        <f>MATCH(Q384,'[2]Pay Items'!$K$1:$K$505,0)</f>
        <v>#N/A</v>
      </c>
      <c r="S384" s="41" t="str">
        <f ca="1" t="shared" si="110"/>
        <v>F0</v>
      </c>
      <c r="T384" s="41" t="str">
        <f ca="1" t="shared" si="111"/>
        <v>C2</v>
      </c>
      <c r="U384" s="41" t="str">
        <f ca="1" t="shared" si="112"/>
        <v>C2</v>
      </c>
    </row>
    <row r="385" spans="1:21" s="69" customFormat="1" ht="30" customHeight="1">
      <c r="A385" s="79" t="s">
        <v>40</v>
      </c>
      <c r="B385" s="55" t="s">
        <v>344</v>
      </c>
      <c r="C385" s="56" t="s">
        <v>41</v>
      </c>
      <c r="D385" s="57" t="s">
        <v>212</v>
      </c>
      <c r="E385" s="58"/>
      <c r="F385" s="59"/>
      <c r="G385" s="61"/>
      <c r="H385" s="61"/>
      <c r="I385" s="62"/>
      <c r="J385" s="63" t="str">
        <f ca="1" t="shared" si="123"/>
        <v>LOCKED</v>
      </c>
      <c r="K385" s="64" t="str">
        <f t="shared" si="124"/>
        <v>B094Drilled DowelsCW 3230-R7</v>
      </c>
      <c r="L385" s="65" t="e">
        <f>MATCH(K385,'[1]Pay Items'!#REF!,0)</f>
        <v>#REF!</v>
      </c>
      <c r="M385" s="66" t="str">
        <f ca="1" t="shared" si="125"/>
        <v>F0</v>
      </c>
      <c r="N385" s="66" t="str">
        <f ca="1" t="shared" si="126"/>
        <v>C2</v>
      </c>
      <c r="O385" s="66" t="str">
        <f ca="1" t="shared" si="127"/>
        <v>C2</v>
      </c>
      <c r="P385" s="38" t="str">
        <f ca="1" t="shared" si="108"/>
        <v>LOCKED</v>
      </c>
      <c r="Q385" s="39" t="str">
        <f t="shared" si="109"/>
        <v>B094Drilled DowelsCW 3230-R7</v>
      </c>
      <c r="R385" s="40">
        <f>MATCH(Q385,'[2]Pay Items'!$K$1:$K$505,0)</f>
        <v>145</v>
      </c>
      <c r="S385" s="41" t="str">
        <f ca="1" t="shared" si="110"/>
        <v>F0</v>
      </c>
      <c r="T385" s="41" t="str">
        <f ca="1" t="shared" si="111"/>
        <v>C2</v>
      </c>
      <c r="U385" s="41" t="str">
        <f ca="1" t="shared" si="112"/>
        <v>C2</v>
      </c>
    </row>
    <row r="386" spans="1:21" s="69" customFormat="1" ht="30" customHeight="1">
      <c r="A386" s="79" t="s">
        <v>42</v>
      </c>
      <c r="B386" s="71" t="s">
        <v>32</v>
      </c>
      <c r="C386" s="56" t="s">
        <v>43</v>
      </c>
      <c r="D386" s="57" t="s">
        <v>2</v>
      </c>
      <c r="E386" s="58" t="s">
        <v>38</v>
      </c>
      <c r="F386" s="59">
        <v>45</v>
      </c>
      <c r="G386" s="60"/>
      <c r="H386" s="61">
        <f>ROUND(G386*F386,2)</f>
        <v>0</v>
      </c>
      <c r="I386" s="62"/>
      <c r="J386" s="63">
        <f ca="1" t="shared" si="123"/>
      </c>
      <c r="K386" s="64" t="str">
        <f t="shared" si="124"/>
        <v>B09519.1 mm Diametereach</v>
      </c>
      <c r="L386" s="65" t="e">
        <f>MATCH(K386,'[1]Pay Items'!#REF!,0)</f>
        <v>#REF!</v>
      </c>
      <c r="M386" s="66" t="str">
        <f ca="1" t="shared" si="125"/>
        <v>F0</v>
      </c>
      <c r="N386" s="66" t="str">
        <f ca="1" t="shared" si="126"/>
        <v>C2</v>
      </c>
      <c r="O386" s="66" t="str">
        <f ca="1" t="shared" si="127"/>
        <v>C2</v>
      </c>
      <c r="P386" s="38">
        <f ca="1" t="shared" si="108"/>
      </c>
      <c r="Q386" s="39" t="str">
        <f t="shared" si="109"/>
        <v>B09519.1 mm Diametereach</v>
      </c>
      <c r="R386" s="40">
        <f>MATCH(Q386,'[2]Pay Items'!$K$1:$K$505,0)</f>
        <v>146</v>
      </c>
      <c r="S386" s="41" t="str">
        <f ca="1" t="shared" si="110"/>
        <v>F0</v>
      </c>
      <c r="T386" s="41" t="str">
        <f ca="1" t="shared" si="111"/>
        <v>C2</v>
      </c>
      <c r="U386" s="41" t="str">
        <f ca="1" t="shared" si="112"/>
        <v>C2</v>
      </c>
    </row>
    <row r="387" spans="1:21" s="69" customFormat="1" ht="30" customHeight="1">
      <c r="A387" s="79" t="s">
        <v>44</v>
      </c>
      <c r="B387" s="55" t="s">
        <v>345</v>
      </c>
      <c r="C387" s="56" t="s">
        <v>45</v>
      </c>
      <c r="D387" s="57" t="s">
        <v>212</v>
      </c>
      <c r="E387" s="58"/>
      <c r="F387" s="59"/>
      <c r="G387" s="70"/>
      <c r="H387" s="61"/>
      <c r="I387" s="62"/>
      <c r="J387" s="63" t="str">
        <f ca="1" t="shared" si="123"/>
        <v>LOCKED</v>
      </c>
      <c r="K387" s="64" t="str">
        <f t="shared" si="124"/>
        <v>B097Drilled Tie BarsCW 3230-R7</v>
      </c>
      <c r="L387" s="65" t="e">
        <f>MATCH(K387,'[1]Pay Items'!#REF!,0)</f>
        <v>#REF!</v>
      </c>
      <c r="M387" s="66" t="str">
        <f ca="1" t="shared" si="125"/>
        <v>F0</v>
      </c>
      <c r="N387" s="66" t="str">
        <f ca="1" t="shared" si="126"/>
        <v>G</v>
      </c>
      <c r="O387" s="66" t="str">
        <f ca="1" t="shared" si="127"/>
        <v>C2</v>
      </c>
      <c r="P387" s="38" t="str">
        <f ca="1" t="shared" si="108"/>
        <v>LOCKED</v>
      </c>
      <c r="Q387" s="39" t="str">
        <f t="shared" si="109"/>
        <v>B097Drilled Tie BarsCW 3230-R7</v>
      </c>
      <c r="R387" s="40">
        <f>MATCH(Q387,'[2]Pay Items'!$K$1:$K$505,0)</f>
        <v>148</v>
      </c>
      <c r="S387" s="41" t="str">
        <f ca="1" t="shared" si="110"/>
        <v>F0</v>
      </c>
      <c r="T387" s="41" t="str">
        <f ca="1" t="shared" si="111"/>
        <v>G</v>
      </c>
      <c r="U387" s="41" t="str">
        <f ca="1" t="shared" si="112"/>
        <v>C2</v>
      </c>
    </row>
    <row r="388" spans="1:21" s="69" customFormat="1" ht="30" customHeight="1">
      <c r="A388" s="79" t="s">
        <v>46</v>
      </c>
      <c r="B388" s="71" t="s">
        <v>32</v>
      </c>
      <c r="C388" s="56" t="s">
        <v>47</v>
      </c>
      <c r="D388" s="57" t="s">
        <v>2</v>
      </c>
      <c r="E388" s="58" t="s">
        <v>38</v>
      </c>
      <c r="F388" s="59">
        <v>180</v>
      </c>
      <c r="G388" s="60"/>
      <c r="H388" s="61">
        <f>ROUND(G388*F388,2)</f>
        <v>0</v>
      </c>
      <c r="I388" s="62"/>
      <c r="J388" s="63">
        <f ca="1" t="shared" si="123"/>
      </c>
      <c r="K388" s="64" t="str">
        <f t="shared" si="124"/>
        <v>B09820 M Deformed Tie Bareach</v>
      </c>
      <c r="L388" s="65" t="e">
        <f>MATCH(K388,'[1]Pay Items'!#REF!,0)</f>
        <v>#REF!</v>
      </c>
      <c r="M388" s="66" t="str">
        <f ca="1" t="shared" si="125"/>
        <v>F0</v>
      </c>
      <c r="N388" s="66" t="str">
        <f ca="1" t="shared" si="126"/>
        <v>C2</v>
      </c>
      <c r="O388" s="66" t="str">
        <f ca="1" t="shared" si="127"/>
        <v>C2</v>
      </c>
      <c r="P388" s="38">
        <f ca="1" t="shared" si="108"/>
      </c>
      <c r="Q388" s="39" t="str">
        <f t="shared" si="109"/>
        <v>B09820 M Deformed Tie Bareach</v>
      </c>
      <c r="R388" s="40">
        <f>MATCH(Q388,'[2]Pay Items'!$K$1:$K$505,0)</f>
        <v>149</v>
      </c>
      <c r="S388" s="41" t="str">
        <f ca="1" t="shared" si="110"/>
        <v>F0</v>
      </c>
      <c r="T388" s="41" t="str">
        <f ca="1" t="shared" si="111"/>
        <v>C2</v>
      </c>
      <c r="U388" s="41" t="str">
        <f ca="1" t="shared" si="112"/>
        <v>C2</v>
      </c>
    </row>
    <row r="389" spans="1:21" s="69" customFormat="1" ht="30" customHeight="1">
      <c r="A389" s="79" t="s">
        <v>225</v>
      </c>
      <c r="B389" s="71" t="s">
        <v>39</v>
      </c>
      <c r="C389" s="56" t="s">
        <v>226</v>
      </c>
      <c r="D389" s="57" t="s">
        <v>2</v>
      </c>
      <c r="E389" s="58" t="s">
        <v>38</v>
      </c>
      <c r="F389" s="59">
        <v>15</v>
      </c>
      <c r="G389" s="60"/>
      <c r="H389" s="61">
        <f>ROUND(G389*F389,2)</f>
        <v>0</v>
      </c>
      <c r="I389" s="62"/>
      <c r="J389" s="63">
        <f ca="1" t="shared" si="123"/>
      </c>
      <c r="K389" s="64" t="str">
        <f t="shared" si="124"/>
        <v>B09925 M Deformed Tie Bareach</v>
      </c>
      <c r="L389" s="65" t="e">
        <f>MATCH(K389,'[1]Pay Items'!#REF!,0)</f>
        <v>#REF!</v>
      </c>
      <c r="M389" s="66" t="str">
        <f ca="1" t="shared" si="125"/>
        <v>F0</v>
      </c>
      <c r="N389" s="66" t="str">
        <f ca="1" t="shared" si="126"/>
        <v>C2</v>
      </c>
      <c r="O389" s="66" t="str">
        <f ca="1" t="shared" si="127"/>
        <v>C2</v>
      </c>
      <c r="P389" s="38">
        <f ca="1" t="shared" si="108"/>
      </c>
      <c r="Q389" s="39" t="str">
        <f t="shared" si="109"/>
        <v>B09925 M Deformed Tie Bareach</v>
      </c>
      <c r="R389" s="40">
        <f>MATCH(Q389,'[2]Pay Items'!$K$1:$K$505,0)</f>
        <v>150</v>
      </c>
      <c r="S389" s="41" t="str">
        <f ca="1" t="shared" si="110"/>
        <v>F0</v>
      </c>
      <c r="T389" s="41" t="str">
        <f ca="1" t="shared" si="111"/>
        <v>C2</v>
      </c>
      <c r="U389" s="41" t="str">
        <f ca="1" t="shared" si="112"/>
        <v>C2</v>
      </c>
    </row>
    <row r="390" spans="1:21" s="67" customFormat="1" ht="43.5" customHeight="1">
      <c r="A390" s="79" t="s">
        <v>137</v>
      </c>
      <c r="B390" s="55" t="s">
        <v>346</v>
      </c>
      <c r="C390" s="56" t="s">
        <v>48</v>
      </c>
      <c r="D390" s="57" t="s">
        <v>213</v>
      </c>
      <c r="E390" s="58"/>
      <c r="F390" s="59"/>
      <c r="G390" s="70"/>
      <c r="H390" s="61"/>
      <c r="I390" s="62"/>
      <c r="J390" s="63" t="str">
        <f ca="1" t="shared" si="123"/>
        <v>LOCKED</v>
      </c>
      <c r="K390" s="64" t="str">
        <f t="shared" si="124"/>
        <v>B114rlMiscellaneous Concrete Slab RenewalCW 3235-R9</v>
      </c>
      <c r="L390" s="65" t="e">
        <f>MATCH(K390,'[1]Pay Items'!#REF!,0)</f>
        <v>#REF!</v>
      </c>
      <c r="M390" s="66" t="str">
        <f ca="1" t="shared" si="125"/>
        <v>F0</v>
      </c>
      <c r="N390" s="66" t="str">
        <f ca="1" t="shared" si="126"/>
        <v>G</v>
      </c>
      <c r="O390" s="66" t="str">
        <f ca="1" t="shared" si="127"/>
        <v>C2</v>
      </c>
      <c r="P390" s="38" t="str">
        <f ca="1" t="shared" si="108"/>
        <v>LOCKED</v>
      </c>
      <c r="Q390" s="39" t="str">
        <f t="shared" si="109"/>
        <v>B114rlMiscellaneous Concrete Slab RenewalCW 3235-R9</v>
      </c>
      <c r="R390" s="40">
        <f>MATCH(Q390,'[2]Pay Items'!$K$1:$K$505,0)</f>
        <v>167</v>
      </c>
      <c r="S390" s="41" t="str">
        <f ca="1" t="shared" si="110"/>
        <v>F0</v>
      </c>
      <c r="T390" s="41" t="str">
        <f ca="1" t="shared" si="111"/>
        <v>G</v>
      </c>
      <c r="U390" s="41" t="str">
        <f ca="1" t="shared" si="112"/>
        <v>C2</v>
      </c>
    </row>
    <row r="391" spans="1:21" s="69" customFormat="1" ht="30" customHeight="1">
      <c r="A391" s="79" t="s">
        <v>138</v>
      </c>
      <c r="B391" s="71" t="s">
        <v>32</v>
      </c>
      <c r="C391" s="56" t="s">
        <v>136</v>
      </c>
      <c r="D391" s="57" t="s">
        <v>49</v>
      </c>
      <c r="E391" s="58"/>
      <c r="F391" s="59"/>
      <c r="G391" s="70"/>
      <c r="H391" s="61"/>
      <c r="I391" s="62"/>
      <c r="J391" s="63" t="str">
        <f ca="1" t="shared" si="123"/>
        <v>LOCKED</v>
      </c>
      <c r="K391" s="64" t="str">
        <f t="shared" si="124"/>
        <v>B118rl100 mm SidewalkSD-228A</v>
      </c>
      <c r="L391" s="65" t="e">
        <f>MATCH(K391,'[1]Pay Items'!#REF!,0)</f>
        <v>#REF!</v>
      </c>
      <c r="M391" s="66" t="str">
        <f ca="1" t="shared" si="125"/>
        <v>F0</v>
      </c>
      <c r="N391" s="66" t="str">
        <f ca="1" t="shared" si="126"/>
        <v>G</v>
      </c>
      <c r="O391" s="66" t="str">
        <f ca="1" t="shared" si="127"/>
        <v>C2</v>
      </c>
      <c r="P391" s="38" t="str">
        <f aca="true" ca="1" t="shared" si="128" ref="P391:P441">IF(CELL("protect",$G391)=1,"LOCKED","")</f>
        <v>LOCKED</v>
      </c>
      <c r="Q391" s="39" t="str">
        <f aca="true" t="shared" si="129" ref="Q391:Q441">CLEAN(CONCATENATE(TRIM($A391),TRIM($C391),TRIM($D391),TRIM($E391)))</f>
        <v>B118rl100 mm SidewalkSD-228A</v>
      </c>
      <c r="R391" s="40">
        <f>MATCH(Q391,'[2]Pay Items'!$K$1:$K$505,0)</f>
        <v>171</v>
      </c>
      <c r="S391" s="41" t="str">
        <f aca="true" ca="1" t="shared" si="130" ref="S391:S442">CELL("format",$F391)</f>
        <v>F0</v>
      </c>
      <c r="T391" s="41" t="str">
        <f aca="true" ca="1" t="shared" si="131" ref="T391:T442">CELL("format",$G391)</f>
        <v>G</v>
      </c>
      <c r="U391" s="41" t="str">
        <f aca="true" ca="1" t="shared" si="132" ref="U391:U442">CELL("format",$H391)</f>
        <v>C2</v>
      </c>
    </row>
    <row r="392" spans="1:21" s="69" customFormat="1" ht="30" customHeight="1">
      <c r="A392" s="79" t="s">
        <v>142</v>
      </c>
      <c r="B392" s="80" t="s">
        <v>140</v>
      </c>
      <c r="C392" s="56" t="s">
        <v>144</v>
      </c>
      <c r="D392" s="57"/>
      <c r="E392" s="58" t="s">
        <v>31</v>
      </c>
      <c r="F392" s="59">
        <v>45</v>
      </c>
      <c r="G392" s="60"/>
      <c r="H392" s="61">
        <f>ROUND(G392*F392,2)</f>
        <v>0</v>
      </c>
      <c r="I392" s="62"/>
      <c r="J392" s="63">
        <f ca="1" t="shared" si="123"/>
      </c>
      <c r="K392" s="64" t="str">
        <f t="shared" si="124"/>
        <v>B120rl5 sq.m. to 20 sq.m.m²</v>
      </c>
      <c r="L392" s="65" t="e">
        <f>MATCH(K392,'[1]Pay Items'!#REF!,0)</f>
        <v>#REF!</v>
      </c>
      <c r="M392" s="66" t="str">
        <f ca="1" t="shared" si="125"/>
        <v>F0</v>
      </c>
      <c r="N392" s="66" t="str">
        <f ca="1" t="shared" si="126"/>
        <v>C2</v>
      </c>
      <c r="O392" s="66" t="str">
        <f ca="1" t="shared" si="127"/>
        <v>C2</v>
      </c>
      <c r="P392" s="38">
        <f ca="1" t="shared" si="128"/>
      </c>
      <c r="Q392" s="39" t="str">
        <f t="shared" si="129"/>
        <v>B120rl5 sq.m. to 20 sq.m.m²</v>
      </c>
      <c r="R392" s="40">
        <f>MATCH(Q392,'[2]Pay Items'!$K$1:$K$505,0)</f>
        <v>173</v>
      </c>
      <c r="S392" s="41" t="str">
        <f ca="1" t="shared" si="130"/>
        <v>F0</v>
      </c>
      <c r="T392" s="41" t="str">
        <f ca="1" t="shared" si="131"/>
        <v>C2</v>
      </c>
      <c r="U392" s="41" t="str">
        <f ca="1" t="shared" si="132"/>
        <v>C2</v>
      </c>
    </row>
    <row r="393" spans="1:21" s="69" customFormat="1" ht="30" customHeight="1">
      <c r="A393" s="168" t="s">
        <v>445</v>
      </c>
      <c r="B393" s="169" t="s">
        <v>347</v>
      </c>
      <c r="C393" s="170" t="s">
        <v>446</v>
      </c>
      <c r="D393" s="171" t="s">
        <v>426</v>
      </c>
      <c r="E393" s="172"/>
      <c r="F393" s="173"/>
      <c r="G393" s="174"/>
      <c r="H393" s="175"/>
      <c r="I393" s="62"/>
      <c r="J393" s="63"/>
      <c r="K393" s="64"/>
      <c r="L393" s="65"/>
      <c r="M393" s="66"/>
      <c r="N393" s="66"/>
      <c r="O393" s="66"/>
      <c r="P393" s="38"/>
      <c r="Q393" s="39"/>
      <c r="R393" s="40"/>
      <c r="S393" s="41"/>
      <c r="T393" s="41"/>
      <c r="U393" s="41"/>
    </row>
    <row r="394" spans="1:21" s="69" customFormat="1" ht="30" customHeight="1">
      <c r="A394" s="168" t="s">
        <v>447</v>
      </c>
      <c r="B394" s="177" t="s">
        <v>32</v>
      </c>
      <c r="C394" s="170" t="s">
        <v>448</v>
      </c>
      <c r="D394" s="171" t="s">
        <v>449</v>
      </c>
      <c r="E394" s="172" t="s">
        <v>50</v>
      </c>
      <c r="F394" s="173">
        <v>640</v>
      </c>
      <c r="G394" s="178"/>
      <c r="H394" s="175">
        <f>ROUND(G394*F394,2)</f>
        <v>0</v>
      </c>
      <c r="I394" s="62"/>
      <c r="J394" s="63"/>
      <c r="K394" s="64"/>
      <c r="L394" s="65"/>
      <c r="M394" s="66"/>
      <c r="N394" s="66"/>
      <c r="O394" s="66"/>
      <c r="P394" s="38"/>
      <c r="Q394" s="39"/>
      <c r="R394" s="40"/>
      <c r="S394" s="41"/>
      <c r="T394" s="41"/>
      <c r="U394" s="41"/>
    </row>
    <row r="395" spans="1:21" s="69" customFormat="1" ht="30" customHeight="1">
      <c r="A395" s="79" t="s">
        <v>150</v>
      </c>
      <c r="B395" s="55" t="s">
        <v>348</v>
      </c>
      <c r="C395" s="56" t="s">
        <v>51</v>
      </c>
      <c r="D395" s="57" t="s">
        <v>426</v>
      </c>
      <c r="E395" s="58"/>
      <c r="F395" s="59"/>
      <c r="G395" s="70"/>
      <c r="H395" s="61"/>
      <c r="I395" s="62"/>
      <c r="J395" s="63"/>
      <c r="K395" s="64"/>
      <c r="L395" s="65"/>
      <c r="M395" s="66"/>
      <c r="N395" s="66"/>
      <c r="O395" s="66"/>
      <c r="P395" s="38"/>
      <c r="Q395" s="39"/>
      <c r="R395" s="40"/>
      <c r="S395" s="41"/>
      <c r="T395" s="41"/>
      <c r="U395" s="41"/>
    </row>
    <row r="396" spans="1:21" s="69" customFormat="1" ht="30" customHeight="1">
      <c r="A396" s="168" t="s">
        <v>442</v>
      </c>
      <c r="B396" s="177" t="s">
        <v>32</v>
      </c>
      <c r="C396" s="170" t="s">
        <v>443</v>
      </c>
      <c r="D396" s="171" t="s">
        <v>156</v>
      </c>
      <c r="E396" s="172" t="s">
        <v>50</v>
      </c>
      <c r="F396" s="173">
        <v>8</v>
      </c>
      <c r="G396" s="178"/>
      <c r="H396" s="175">
        <f>ROUND(G396*F396,2)</f>
        <v>0</v>
      </c>
      <c r="I396" s="176"/>
      <c r="J396" s="63">
        <f ca="1" t="shared" si="123"/>
      </c>
      <c r="K396" s="64" t="str">
        <f t="shared" si="124"/>
        <v>B214rlCurb Ramp (10-15 mm reveal ht, Monolithic)SD-229C,Dm</v>
      </c>
      <c r="L396" s="65" t="e">
        <f>MATCH(K396,'[1]Pay Items'!#REF!,0)</f>
        <v>#REF!</v>
      </c>
      <c r="M396" s="66" t="str">
        <f ca="1" t="shared" si="125"/>
        <v>F0</v>
      </c>
      <c r="N396" s="66" t="str">
        <f ca="1" t="shared" si="126"/>
        <v>C2</v>
      </c>
      <c r="O396" s="66" t="str">
        <f ca="1" t="shared" si="127"/>
        <v>C2</v>
      </c>
      <c r="P396" s="38">
        <f ca="1" t="shared" si="128"/>
      </c>
      <c r="Q396" s="39" t="str">
        <f t="shared" si="129"/>
        <v>B214rlCurb Ramp (10-15 mm reveal ht, Monolithic)SD-229C,Dm</v>
      </c>
      <c r="R396" s="40">
        <f>MATCH(Q396,'[2]Pay Items'!$K$1:$K$505,0)</f>
        <v>248</v>
      </c>
      <c r="S396" s="41" t="str">
        <f ca="1" t="shared" si="130"/>
        <v>F0</v>
      </c>
      <c r="T396" s="41" t="str">
        <f ca="1" t="shared" si="131"/>
        <v>C2</v>
      </c>
      <c r="U396" s="41" t="str">
        <f ca="1" t="shared" si="132"/>
        <v>C2</v>
      </c>
    </row>
    <row r="397" spans="1:21" s="69" customFormat="1" ht="43.5" customHeight="1">
      <c r="A397" s="79" t="s">
        <v>54</v>
      </c>
      <c r="B397" s="55" t="s">
        <v>349</v>
      </c>
      <c r="C397" s="56" t="s">
        <v>55</v>
      </c>
      <c r="D397" s="57" t="s">
        <v>214</v>
      </c>
      <c r="E397" s="90"/>
      <c r="F397" s="59"/>
      <c r="G397" s="70"/>
      <c r="H397" s="61"/>
      <c r="I397" s="62"/>
      <c r="J397" s="63" t="str">
        <f ca="1" t="shared" si="123"/>
        <v>LOCKED</v>
      </c>
      <c r="K397" s="64" t="str">
        <f t="shared" si="124"/>
        <v>B190Construction of Asphaltic Concrete OverlayCW 3410-R9</v>
      </c>
      <c r="L397" s="65" t="e">
        <f>MATCH(K397,'[1]Pay Items'!#REF!,0)</f>
        <v>#REF!</v>
      </c>
      <c r="M397" s="66" t="str">
        <f ca="1" t="shared" si="125"/>
        <v>F0</v>
      </c>
      <c r="N397" s="66" t="str">
        <f ca="1" t="shared" si="126"/>
        <v>G</v>
      </c>
      <c r="O397" s="66" t="str">
        <f ca="1" t="shared" si="127"/>
        <v>C2</v>
      </c>
      <c r="P397" s="38" t="str">
        <f ca="1" t="shared" si="128"/>
        <v>LOCKED</v>
      </c>
      <c r="Q397" s="39" t="str">
        <f t="shared" si="129"/>
        <v>B190Construction of Asphaltic Concrete OverlayCW 3410-R9</v>
      </c>
      <c r="R397" s="40">
        <f>MATCH(Q397,'[2]Pay Items'!$K$1:$K$505,0)</f>
        <v>258</v>
      </c>
      <c r="S397" s="41" t="str">
        <f ca="1" t="shared" si="130"/>
        <v>F0</v>
      </c>
      <c r="T397" s="41" t="str">
        <f ca="1" t="shared" si="131"/>
        <v>G</v>
      </c>
      <c r="U397" s="41" t="str">
        <f ca="1" t="shared" si="132"/>
        <v>C2</v>
      </c>
    </row>
    <row r="398" spans="1:21" s="69" customFormat="1" ht="30" customHeight="1">
      <c r="A398" s="79" t="s">
        <v>56</v>
      </c>
      <c r="B398" s="71" t="s">
        <v>32</v>
      </c>
      <c r="C398" s="56" t="s">
        <v>57</v>
      </c>
      <c r="D398" s="57"/>
      <c r="E398" s="58"/>
      <c r="F398" s="59"/>
      <c r="G398" s="70"/>
      <c r="H398" s="61"/>
      <c r="I398" s="62"/>
      <c r="J398" s="63" t="str">
        <f ca="1" t="shared" si="123"/>
        <v>LOCKED</v>
      </c>
      <c r="K398" s="64" t="str">
        <f t="shared" si="124"/>
        <v>B191Main Line Paving</v>
      </c>
      <c r="L398" s="65" t="e">
        <f>MATCH(K398,'[1]Pay Items'!#REF!,0)</f>
        <v>#REF!</v>
      </c>
      <c r="M398" s="66" t="str">
        <f ca="1" t="shared" si="125"/>
        <v>F0</v>
      </c>
      <c r="N398" s="66" t="str">
        <f ca="1" t="shared" si="126"/>
        <v>G</v>
      </c>
      <c r="O398" s="66" t="str">
        <f ca="1" t="shared" si="127"/>
        <v>C2</v>
      </c>
      <c r="P398" s="38" t="str">
        <f ca="1" t="shared" si="128"/>
        <v>LOCKED</v>
      </c>
      <c r="Q398" s="39" t="str">
        <f t="shared" si="129"/>
        <v>B191Main Line Paving</v>
      </c>
      <c r="R398" s="40">
        <f>MATCH(Q398,'[2]Pay Items'!$K$1:$K$505,0)</f>
        <v>259</v>
      </c>
      <c r="S398" s="41" t="str">
        <f ca="1" t="shared" si="130"/>
        <v>F0</v>
      </c>
      <c r="T398" s="41" t="str">
        <f ca="1" t="shared" si="131"/>
        <v>G</v>
      </c>
      <c r="U398" s="41" t="str">
        <f ca="1" t="shared" si="132"/>
        <v>C2</v>
      </c>
    </row>
    <row r="399" spans="1:21" s="69" customFormat="1" ht="30" customHeight="1">
      <c r="A399" s="79" t="s">
        <v>58</v>
      </c>
      <c r="B399" s="80" t="s">
        <v>140</v>
      </c>
      <c r="C399" s="56" t="s">
        <v>159</v>
      </c>
      <c r="D399" s="57"/>
      <c r="E399" s="58" t="s">
        <v>33</v>
      </c>
      <c r="F399" s="59">
        <v>575</v>
      </c>
      <c r="G399" s="60"/>
      <c r="H399" s="61">
        <f>ROUND(G399*F399,2)</f>
        <v>0</v>
      </c>
      <c r="I399" s="62"/>
      <c r="J399" s="63">
        <f ca="1" t="shared" si="123"/>
      </c>
      <c r="K399" s="64" t="str">
        <f t="shared" si="124"/>
        <v>B193Type IAtonne</v>
      </c>
      <c r="L399" s="65" t="e">
        <f>MATCH(K399,'[1]Pay Items'!#REF!,0)</f>
        <v>#REF!</v>
      </c>
      <c r="M399" s="66" t="str">
        <f ca="1" t="shared" si="125"/>
        <v>F0</v>
      </c>
      <c r="N399" s="66" t="str">
        <f ca="1" t="shared" si="126"/>
        <v>C2</v>
      </c>
      <c r="O399" s="66" t="str">
        <f ca="1" t="shared" si="127"/>
        <v>C2</v>
      </c>
      <c r="P399" s="38">
        <f ca="1" t="shared" si="128"/>
      </c>
      <c r="Q399" s="39" t="str">
        <f t="shared" si="129"/>
        <v>B193Type IAtonne</v>
      </c>
      <c r="R399" s="40">
        <f>MATCH(Q399,'[2]Pay Items'!$K$1:$K$505,0)</f>
        <v>260</v>
      </c>
      <c r="S399" s="41" t="str">
        <f ca="1" t="shared" si="130"/>
        <v>F0</v>
      </c>
      <c r="T399" s="41" t="str">
        <f ca="1" t="shared" si="131"/>
        <v>C2</v>
      </c>
      <c r="U399" s="41" t="str">
        <f ca="1" t="shared" si="132"/>
        <v>C2</v>
      </c>
    </row>
    <row r="400" spans="1:21" s="69" customFormat="1" ht="30" customHeight="1">
      <c r="A400" s="79" t="s">
        <v>82</v>
      </c>
      <c r="B400" s="71" t="s">
        <v>39</v>
      </c>
      <c r="C400" s="56" t="s">
        <v>83</v>
      </c>
      <c r="D400" s="57"/>
      <c r="E400" s="58"/>
      <c r="F400" s="59"/>
      <c r="G400" s="70"/>
      <c r="H400" s="61"/>
      <c r="I400" s="62"/>
      <c r="J400" s="63" t="str">
        <f ca="1" t="shared" si="123"/>
        <v>LOCKED</v>
      </c>
      <c r="K400" s="64" t="str">
        <f t="shared" si="124"/>
        <v>B194Tie-ins and Approaches</v>
      </c>
      <c r="L400" s="65" t="e">
        <f>MATCH(K400,'[1]Pay Items'!#REF!,0)</f>
        <v>#REF!</v>
      </c>
      <c r="M400" s="66" t="str">
        <f ca="1" t="shared" si="125"/>
        <v>F0</v>
      </c>
      <c r="N400" s="66" t="str">
        <f ca="1" t="shared" si="126"/>
        <v>G</v>
      </c>
      <c r="O400" s="66" t="str">
        <f ca="1" t="shared" si="127"/>
        <v>C2</v>
      </c>
      <c r="P400" s="38" t="str">
        <f ca="1" t="shared" si="128"/>
        <v>LOCKED</v>
      </c>
      <c r="Q400" s="39" t="str">
        <f t="shared" si="129"/>
        <v>B194Tie-ins and Approaches</v>
      </c>
      <c r="R400" s="40">
        <f>MATCH(Q400,'[2]Pay Items'!$K$1:$K$505,0)</f>
        <v>262</v>
      </c>
      <c r="S400" s="41" t="str">
        <f ca="1" t="shared" si="130"/>
        <v>F0</v>
      </c>
      <c r="T400" s="41" t="str">
        <f ca="1" t="shared" si="131"/>
        <v>G</v>
      </c>
      <c r="U400" s="41" t="str">
        <f ca="1" t="shared" si="132"/>
        <v>C2</v>
      </c>
    </row>
    <row r="401" spans="1:21" s="69" customFormat="1" ht="30" customHeight="1">
      <c r="A401" s="79" t="s">
        <v>84</v>
      </c>
      <c r="B401" s="80" t="s">
        <v>140</v>
      </c>
      <c r="C401" s="56" t="s">
        <v>159</v>
      </c>
      <c r="D401" s="57"/>
      <c r="E401" s="58" t="s">
        <v>33</v>
      </c>
      <c r="F401" s="59">
        <v>55</v>
      </c>
      <c r="G401" s="60"/>
      <c r="H401" s="61">
        <f>ROUND(G401*F401,2)</f>
        <v>0</v>
      </c>
      <c r="I401" s="62"/>
      <c r="J401" s="63">
        <f ca="1" t="shared" si="123"/>
      </c>
      <c r="K401" s="64" t="str">
        <f t="shared" si="124"/>
        <v>B195Type IAtonne</v>
      </c>
      <c r="L401" s="65" t="e">
        <f>MATCH(K401,'[1]Pay Items'!#REF!,0)</f>
        <v>#REF!</v>
      </c>
      <c r="M401" s="66" t="str">
        <f ca="1" t="shared" si="125"/>
        <v>F0</v>
      </c>
      <c r="N401" s="66" t="str">
        <f ca="1" t="shared" si="126"/>
        <v>C2</v>
      </c>
      <c r="O401" s="66" t="str">
        <f ca="1" t="shared" si="127"/>
        <v>C2</v>
      </c>
      <c r="P401" s="38">
        <f ca="1" t="shared" si="128"/>
      </c>
      <c r="Q401" s="39" t="str">
        <f t="shared" si="129"/>
        <v>B195Type IAtonne</v>
      </c>
      <c r="R401" s="40">
        <f>MATCH(Q401,'[2]Pay Items'!$K$1:$K$505,0)</f>
        <v>263</v>
      </c>
      <c r="S401" s="41" t="str">
        <f ca="1" t="shared" si="130"/>
        <v>F0</v>
      </c>
      <c r="T401" s="41" t="str">
        <f ca="1" t="shared" si="131"/>
        <v>C2</v>
      </c>
      <c r="U401" s="41" t="str">
        <f ca="1" t="shared" si="132"/>
        <v>C2</v>
      </c>
    </row>
    <row r="402" spans="1:21" s="91" customFormat="1" ht="30" customHeight="1">
      <c r="A402" s="79"/>
      <c r="B402" s="55" t="s">
        <v>350</v>
      </c>
      <c r="C402" s="56" t="s">
        <v>161</v>
      </c>
      <c r="D402" s="57" t="s">
        <v>162</v>
      </c>
      <c r="E402" s="58"/>
      <c r="F402" s="59"/>
      <c r="G402" s="70"/>
      <c r="H402" s="61"/>
      <c r="I402" s="62"/>
      <c r="J402" s="63"/>
      <c r="K402" s="64"/>
      <c r="L402" s="65"/>
      <c r="M402" s="66"/>
      <c r="N402" s="66"/>
      <c r="O402" s="66"/>
      <c r="P402" s="38" t="str">
        <f ca="1" t="shared" si="128"/>
        <v>LOCKED</v>
      </c>
      <c r="Q402" s="39" t="str">
        <f t="shared" si="129"/>
        <v>Planing of PavementCW 3450-R5</v>
      </c>
      <c r="R402" s="40" t="e">
        <f>MATCH(Q402,'[2]Pay Items'!$K$1:$K$505,0)</f>
        <v>#N/A</v>
      </c>
      <c r="S402" s="41" t="str">
        <f ca="1" t="shared" si="130"/>
        <v>F0</v>
      </c>
      <c r="T402" s="41" t="str">
        <f ca="1" t="shared" si="131"/>
        <v>G</v>
      </c>
      <c r="U402" s="41" t="str">
        <f ca="1" t="shared" si="132"/>
        <v>C2</v>
      </c>
    </row>
    <row r="403" spans="1:21" s="92" customFormat="1" ht="30" customHeight="1">
      <c r="A403" s="79" t="s">
        <v>163</v>
      </c>
      <c r="B403" s="71" t="s">
        <v>32</v>
      </c>
      <c r="C403" s="56" t="s">
        <v>164</v>
      </c>
      <c r="D403" s="57" t="s">
        <v>2</v>
      </c>
      <c r="E403" s="58" t="s">
        <v>31</v>
      </c>
      <c r="F403" s="59">
        <v>205</v>
      </c>
      <c r="G403" s="60"/>
      <c r="H403" s="61">
        <f>ROUND(G403*F403,2)</f>
        <v>0</v>
      </c>
      <c r="I403" s="62"/>
      <c r="J403" s="63">
        <f ca="1">IF(CELL("protect",$G403)=1,"LOCKED","")</f>
      </c>
      <c r="K403" s="64" t="str">
        <f>CLEAN(CONCATENATE(TRIM($A403),TRIM($C403),TRIM($D403),TRIM($E403)))</f>
        <v>B2010 - 50 mm Depth (Asphalt)m²</v>
      </c>
      <c r="L403" s="65" t="e">
        <f>MATCH(K403,'[1]Pay Items'!#REF!,0)</f>
        <v>#REF!</v>
      </c>
      <c r="M403" s="66" t="str">
        <f aca="true" ca="1" t="shared" si="133" ref="M403:M408">CELL("format",$F403)</f>
        <v>F0</v>
      </c>
      <c r="N403" s="66" t="str">
        <f ca="1">CELL("format",$G403)</f>
        <v>C2</v>
      </c>
      <c r="O403" s="66" t="str">
        <f ca="1">CELL("format",$H403)</f>
        <v>C2</v>
      </c>
      <c r="P403" s="38">
        <f ca="1" t="shared" si="128"/>
      </c>
      <c r="Q403" s="39" t="str">
        <f t="shared" si="129"/>
        <v>B2010 - 50 mm Depth (Asphalt)m²</v>
      </c>
      <c r="R403" s="40">
        <f>MATCH(Q403,'[2]Pay Items'!$K$1:$K$505,0)</f>
        <v>269</v>
      </c>
      <c r="S403" s="41" t="str">
        <f ca="1" t="shared" si="130"/>
        <v>F0</v>
      </c>
      <c r="T403" s="41" t="str">
        <f ca="1" t="shared" si="131"/>
        <v>C2</v>
      </c>
      <c r="U403" s="41" t="str">
        <f ca="1" t="shared" si="132"/>
        <v>C2</v>
      </c>
    </row>
    <row r="404" spans="1:21" s="92" customFormat="1" ht="30" customHeight="1">
      <c r="A404" s="79"/>
      <c r="B404" s="71" t="s">
        <v>39</v>
      </c>
      <c r="C404" s="56" t="s">
        <v>250</v>
      </c>
      <c r="D404" s="57" t="s">
        <v>2</v>
      </c>
      <c r="E404" s="58" t="s">
        <v>50</v>
      </c>
      <c r="F404" s="59">
        <v>640</v>
      </c>
      <c r="G404" s="60"/>
      <c r="H404" s="61">
        <f>ROUND(G404*F404,2)</f>
        <v>0</v>
      </c>
      <c r="I404" s="62"/>
      <c r="J404" s="63"/>
      <c r="K404" s="64"/>
      <c r="L404" s="65"/>
      <c r="M404" s="66" t="str">
        <f ca="1" t="shared" si="133"/>
        <v>F0</v>
      </c>
      <c r="N404" s="66"/>
      <c r="O404" s="66"/>
      <c r="P404" s="38">
        <f ca="1" t="shared" si="128"/>
      </c>
      <c r="Q404" s="39" t="str">
        <f t="shared" si="129"/>
        <v>Concrete Curb 150 mm Depthm</v>
      </c>
      <c r="R404" s="40" t="e">
        <f>MATCH(Q404,'[2]Pay Items'!$K$1:$K$505,0)</f>
        <v>#N/A</v>
      </c>
      <c r="S404" s="41" t="str">
        <f ca="1" t="shared" si="130"/>
        <v>F0</v>
      </c>
      <c r="T404" s="41" t="str">
        <f ca="1" t="shared" si="131"/>
        <v>C2</v>
      </c>
      <c r="U404" s="41" t="str">
        <f ca="1" t="shared" si="132"/>
        <v>C2</v>
      </c>
    </row>
    <row r="405" spans="1:21" s="67" customFormat="1" ht="34.5" customHeight="1">
      <c r="A405" s="79"/>
      <c r="B405" s="71"/>
      <c r="C405" s="76" t="s">
        <v>251</v>
      </c>
      <c r="D405" s="50"/>
      <c r="E405" s="97"/>
      <c r="F405" s="51"/>
      <c r="G405" s="47"/>
      <c r="H405" s="52"/>
      <c r="I405" s="62"/>
      <c r="J405" s="63" t="str">
        <f ca="1">IF(CELL("protect",$G405)=1,"LOCKED","")</f>
        <v>LOCKED</v>
      </c>
      <c r="K405" s="64" t="str">
        <f>CLEAN(CONCATENATE(TRIM($A405),TRIM($C405),TRIM($D405),TRIM($E405)))</f>
        <v>ROADWORK - NEW CONSTRUCTION</v>
      </c>
      <c r="L405" s="65" t="e">
        <f>MATCH(K405,'[1]Pay Items'!#REF!,0)</f>
        <v>#REF!</v>
      </c>
      <c r="M405" s="66" t="str">
        <f ca="1" t="shared" si="133"/>
        <v>G</v>
      </c>
      <c r="N405" s="66" t="str">
        <f ca="1">CELL("format",$G405)</f>
        <v>C2</v>
      </c>
      <c r="O405" s="66" t="str">
        <f ca="1">CELL("format",$H405)</f>
        <v>C2</v>
      </c>
      <c r="P405" s="38" t="str">
        <f ca="1" t="shared" si="128"/>
        <v>LOCKED</v>
      </c>
      <c r="Q405" s="39" t="str">
        <f t="shared" si="129"/>
        <v>ROADWORK - NEW CONSTRUCTION</v>
      </c>
      <c r="R405" s="40">
        <f>MATCH(Q405,'[2]Pay Items'!$K$1:$K$505,0)</f>
        <v>282</v>
      </c>
      <c r="S405" s="41" t="str">
        <f ca="1" t="shared" si="130"/>
        <v>G</v>
      </c>
      <c r="T405" s="41" t="str">
        <f ca="1" t="shared" si="131"/>
        <v>C2</v>
      </c>
      <c r="U405" s="41" t="str">
        <f ca="1" t="shared" si="132"/>
        <v>C2</v>
      </c>
    </row>
    <row r="406" spans="1:21" s="67" customFormat="1" ht="43.5" customHeight="1">
      <c r="A406" s="79" t="s">
        <v>61</v>
      </c>
      <c r="B406" s="55" t="s">
        <v>351</v>
      </c>
      <c r="C406" s="56" t="s">
        <v>62</v>
      </c>
      <c r="D406" s="57" t="s">
        <v>157</v>
      </c>
      <c r="E406" s="58"/>
      <c r="F406" s="94"/>
      <c r="G406" s="70"/>
      <c r="H406" s="95"/>
      <c r="I406" s="62"/>
      <c r="J406" s="63" t="str">
        <f ca="1">IF(CELL("protect",$G406)=1,"LOCKED","")</f>
        <v>LOCKED</v>
      </c>
      <c r="K406" s="64" t="str">
        <f>CLEAN(CONCATENATE(TRIM($A406),TRIM($C406),TRIM($D406),TRIM($E406)))</f>
        <v>C032Concrete Curbs, Curb and Gutter, and Splash StripsCW 3310-R14</v>
      </c>
      <c r="L406" s="65" t="e">
        <f>MATCH(K406,'[1]Pay Items'!#REF!,0)</f>
        <v>#REF!</v>
      </c>
      <c r="M406" s="66" t="str">
        <f ca="1" t="shared" si="133"/>
        <v>F0</v>
      </c>
      <c r="N406" s="66" t="str">
        <f ca="1">CELL("format",$G406)</f>
        <v>G</v>
      </c>
      <c r="O406" s="66" t="str">
        <f ca="1">CELL("format",$H406)</f>
        <v>C2</v>
      </c>
      <c r="P406" s="38" t="str">
        <f ca="1" t="shared" si="128"/>
        <v>LOCKED</v>
      </c>
      <c r="Q406" s="39" t="str">
        <f t="shared" si="129"/>
        <v>C032Concrete Curbs, Curb and Gutter, and Splash StripsCW 3310-R14</v>
      </c>
      <c r="R406" s="40">
        <f>MATCH(Q406,'[2]Pay Items'!$K$1:$K$505,0)</f>
        <v>314</v>
      </c>
      <c r="S406" s="41" t="str">
        <f ca="1" t="shared" si="130"/>
        <v>F0</v>
      </c>
      <c r="T406" s="41" t="str">
        <f ca="1" t="shared" si="131"/>
        <v>G</v>
      </c>
      <c r="U406" s="41" t="str">
        <f ca="1" t="shared" si="132"/>
        <v>C2</v>
      </c>
    </row>
    <row r="407" spans="1:21" s="69" customFormat="1" ht="43.5" customHeight="1">
      <c r="A407" s="54" t="s">
        <v>252</v>
      </c>
      <c r="B407" s="71" t="s">
        <v>32</v>
      </c>
      <c r="C407" s="56" t="s">
        <v>390</v>
      </c>
      <c r="D407" s="57" t="s">
        <v>253</v>
      </c>
      <c r="E407" s="58" t="s">
        <v>50</v>
      </c>
      <c r="F407" s="59">
        <v>500</v>
      </c>
      <c r="G407" s="60"/>
      <c r="H407" s="61">
        <f>ROUND(G407*F407,2)</f>
        <v>0</v>
      </c>
      <c r="I407" s="62" t="s">
        <v>169</v>
      </c>
      <c r="J407" s="63">
        <f ca="1">IF(CELL("protect",$G407)=1,"LOCKED","")</f>
      </c>
      <c r="K407" s="64" t="str">
        <f>CLEAN(CONCATENATE(TRIM($A407),TRIM($C407),TRIM($D407),TRIM($E407)))</f>
        <v>C033Construction of Barrier (150 mm ht, Dowelled)SD-205m</v>
      </c>
      <c r="L407" s="65" t="e">
        <f>MATCH(K407,'[1]Pay Items'!#REF!,0)</f>
        <v>#REF!</v>
      </c>
      <c r="M407" s="66" t="str">
        <f ca="1" t="shared" si="133"/>
        <v>F0</v>
      </c>
      <c r="N407" s="66" t="str">
        <f ca="1">CELL("format",$G407)</f>
        <v>C2</v>
      </c>
      <c r="O407" s="66" t="str">
        <f ca="1">CELL("format",$H407)</f>
        <v>C2</v>
      </c>
      <c r="P407" s="38">
        <f ca="1" t="shared" si="128"/>
      </c>
      <c r="Q407" s="39" t="str">
        <f t="shared" si="129"/>
        <v>C033Construction of Barrier (150 mm ht, Dowelled)SD-205m</v>
      </c>
      <c r="R407" s="40" t="e">
        <f>MATCH(Q407,'[2]Pay Items'!$K$1:$K$505,0)</f>
        <v>#N/A</v>
      </c>
      <c r="S407" s="41" t="str">
        <f ca="1" t="shared" si="130"/>
        <v>F0</v>
      </c>
      <c r="T407" s="41" t="str">
        <f ca="1" t="shared" si="131"/>
        <v>C2</v>
      </c>
      <c r="U407" s="41" t="str">
        <f ca="1" t="shared" si="132"/>
        <v>C2</v>
      </c>
    </row>
    <row r="408" spans="1:21" s="69" customFormat="1" ht="43.5" customHeight="1">
      <c r="A408" s="54" t="s">
        <v>168</v>
      </c>
      <c r="B408" s="71" t="s">
        <v>39</v>
      </c>
      <c r="C408" s="56" t="s">
        <v>391</v>
      </c>
      <c r="D408" s="57" t="s">
        <v>154</v>
      </c>
      <c r="E408" s="58" t="s">
        <v>50</v>
      </c>
      <c r="F408" s="59">
        <v>140</v>
      </c>
      <c r="G408" s="60"/>
      <c r="H408" s="61">
        <f>ROUND(G408*F408,2)</f>
        <v>0</v>
      </c>
      <c r="I408" s="62" t="s">
        <v>169</v>
      </c>
      <c r="J408" s="63">
        <f ca="1">IF(CELL("protect",$G408)=1,"LOCKED","")</f>
      </c>
      <c r="K408" s="64" t="str">
        <f>CLEAN(CONCATENATE(TRIM($A408),TRIM($C408),TRIM($D408),TRIM($E408)))</f>
        <v>C036Construction of Modified Barrier (150 mm ht, Dowelled)SD-203Bm</v>
      </c>
      <c r="L408" s="65" t="e">
        <f>MATCH(K408,'[1]Pay Items'!#REF!,0)</f>
        <v>#REF!</v>
      </c>
      <c r="M408" s="66" t="str">
        <f ca="1" t="shared" si="133"/>
        <v>F0</v>
      </c>
      <c r="N408" s="66" t="str">
        <f ca="1">CELL("format",$G408)</f>
        <v>C2</v>
      </c>
      <c r="O408" s="66" t="str">
        <f ca="1">CELL("format",$H408)</f>
        <v>C2</v>
      </c>
      <c r="P408" s="38">
        <f ca="1" t="shared" si="128"/>
      </c>
      <c r="Q408" s="39" t="str">
        <f t="shared" si="129"/>
        <v>C036Construction of Modified Barrier (150 mm ht, Dowelled)SD-203Bm</v>
      </c>
      <c r="R408" s="40" t="e">
        <f>MATCH(Q408,'[2]Pay Items'!$K$1:$K$505,0)</f>
        <v>#N/A</v>
      </c>
      <c r="S408" s="41" t="str">
        <f ca="1" t="shared" si="130"/>
        <v>F0</v>
      </c>
      <c r="T408" s="41" t="str">
        <f ca="1" t="shared" si="131"/>
        <v>C2</v>
      </c>
      <c r="U408" s="41" t="str">
        <f ca="1" t="shared" si="132"/>
        <v>C2</v>
      </c>
    </row>
    <row r="409" spans="1:21" ht="36" customHeight="1">
      <c r="A409" s="47"/>
      <c r="B409" s="93"/>
      <c r="C409" s="76" t="s">
        <v>22</v>
      </c>
      <c r="D409" s="50"/>
      <c r="E409" s="97"/>
      <c r="F409" s="51"/>
      <c r="G409" s="47"/>
      <c r="H409" s="52"/>
      <c r="I409" s="53"/>
      <c r="J409" s="5"/>
      <c r="K409" s="5"/>
      <c r="L409" s="5"/>
      <c r="M409" s="5"/>
      <c r="N409" s="5"/>
      <c r="O409" s="5"/>
      <c r="P409" s="38" t="str">
        <f ca="1" t="shared" si="128"/>
        <v>LOCKED</v>
      </c>
      <c r="Q409" s="39" t="str">
        <f t="shared" si="129"/>
        <v>JOINT AND CRACK SEALING</v>
      </c>
      <c r="R409" s="40">
        <f>MATCH(Q409,'[2]Pay Items'!$K$1:$K$505,0)</f>
        <v>353</v>
      </c>
      <c r="S409" s="41" t="str">
        <f ca="1" t="shared" si="130"/>
        <v>G</v>
      </c>
      <c r="T409" s="41" t="str">
        <f ca="1" t="shared" si="131"/>
        <v>C2</v>
      </c>
      <c r="U409" s="41" t="str">
        <f ca="1" t="shared" si="132"/>
        <v>C2</v>
      </c>
    </row>
    <row r="410" spans="1:21" s="67" customFormat="1" ht="43.5" customHeight="1">
      <c r="A410" s="54" t="s">
        <v>254</v>
      </c>
      <c r="B410" s="55" t="s">
        <v>352</v>
      </c>
      <c r="C410" s="56" t="s">
        <v>256</v>
      </c>
      <c r="D410" s="57" t="s">
        <v>173</v>
      </c>
      <c r="E410" s="58" t="s">
        <v>50</v>
      </c>
      <c r="F410" s="94">
        <v>70</v>
      </c>
      <c r="G410" s="60"/>
      <c r="H410" s="61">
        <f>ROUND(G410*F410,2)</f>
        <v>0</v>
      </c>
      <c r="I410" s="62"/>
      <c r="J410" s="63">
        <f ca="1">IF(CELL("protect",$G410)=1,"LOCKED","")</f>
      </c>
      <c r="K410" s="64" t="str">
        <f>CLEAN(CONCATENATE(TRIM($A410),TRIM($C410),TRIM($D410),TRIM($E410)))</f>
        <v>D005Longitudinal Joint &amp; Crack Filling ( &gt; 25 mm in width )CW 3250-R7m</v>
      </c>
      <c r="L410" s="65" t="e">
        <f>MATCH(K410,'[1]Pay Items'!#REF!,0)</f>
        <v>#REF!</v>
      </c>
      <c r="M410" s="66" t="str">
        <f ca="1">CELL("format",$F410)</f>
        <v>F0</v>
      </c>
      <c r="N410" s="66" t="str">
        <f ca="1">CELL("format",$G410)</f>
        <v>C2</v>
      </c>
      <c r="O410" s="66" t="str">
        <f ca="1">CELL("format",$H410)</f>
        <v>C2</v>
      </c>
      <c r="P410" s="38">
        <f ca="1" t="shared" si="128"/>
      </c>
      <c r="Q410" s="39" t="str">
        <f t="shared" si="129"/>
        <v>D005Longitudinal Joint &amp; Crack Filling ( &gt; 25 mm in width )CW 3250-R7m</v>
      </c>
      <c r="R410" s="40">
        <f>MATCH(Q410,'[2]Pay Items'!$K$1:$K$505,0)</f>
        <v>358</v>
      </c>
      <c r="S410" s="41" t="str">
        <f ca="1" t="shared" si="130"/>
        <v>F0</v>
      </c>
      <c r="T410" s="41" t="str">
        <f ca="1" t="shared" si="131"/>
        <v>C2</v>
      </c>
      <c r="U410" s="41" t="str">
        <f ca="1" t="shared" si="132"/>
        <v>C2</v>
      </c>
    </row>
    <row r="411" spans="1:21" s="67" customFormat="1" ht="30" customHeight="1">
      <c r="A411" s="54" t="s">
        <v>63</v>
      </c>
      <c r="B411" s="55" t="s">
        <v>353</v>
      </c>
      <c r="C411" s="56" t="s">
        <v>64</v>
      </c>
      <c r="D411" s="57" t="s">
        <v>173</v>
      </c>
      <c r="E411" s="58" t="s">
        <v>50</v>
      </c>
      <c r="F411" s="94">
        <v>835</v>
      </c>
      <c r="G411" s="60"/>
      <c r="H411" s="61">
        <f>ROUND(G411*F411,2)</f>
        <v>0</v>
      </c>
      <c r="I411" s="62"/>
      <c r="J411" s="63">
        <f ca="1">IF(CELL("protect",$G411)=1,"LOCKED","")</f>
      </c>
      <c r="K411" s="64" t="str">
        <f>CLEAN(CONCATENATE(TRIM($A411),TRIM($C411),TRIM($D411),TRIM($E411)))</f>
        <v>D006Reflective Crack MaintenanceCW 3250-R7m</v>
      </c>
      <c r="L411" s="65" t="e">
        <f>MATCH(K411,'[1]Pay Items'!#REF!,0)</f>
        <v>#REF!</v>
      </c>
      <c r="M411" s="66" t="str">
        <f ca="1">CELL("format",$F411)</f>
        <v>F0</v>
      </c>
      <c r="N411" s="66" t="str">
        <f ca="1">CELL("format",$G411)</f>
        <v>C2</v>
      </c>
      <c r="O411" s="66" t="str">
        <f ca="1">CELL("format",$H411)</f>
        <v>C2</v>
      </c>
      <c r="P411" s="38">
        <f ca="1" t="shared" si="128"/>
      </c>
      <c r="Q411" s="39" t="str">
        <f t="shared" si="129"/>
        <v>D006Reflective Crack MaintenanceCW 3250-R7m</v>
      </c>
      <c r="R411" s="40">
        <f>MATCH(Q411,'[2]Pay Items'!$K$1:$K$505,0)</f>
        <v>359</v>
      </c>
      <c r="S411" s="41" t="str">
        <f ca="1" t="shared" si="130"/>
        <v>F0</v>
      </c>
      <c r="T411" s="41" t="str">
        <f ca="1" t="shared" si="131"/>
        <v>C2</v>
      </c>
      <c r="U411" s="41" t="str">
        <f ca="1" t="shared" si="132"/>
        <v>C2</v>
      </c>
    </row>
    <row r="412" spans="1:21" ht="48" customHeight="1">
      <c r="A412" s="47"/>
      <c r="B412" s="93"/>
      <c r="C412" s="76" t="s">
        <v>23</v>
      </c>
      <c r="D412" s="50"/>
      <c r="E412" s="97"/>
      <c r="F412" s="51"/>
      <c r="G412" s="47"/>
      <c r="H412" s="52"/>
      <c r="I412" s="53"/>
      <c r="J412" s="5"/>
      <c r="K412" s="5"/>
      <c r="L412" s="5"/>
      <c r="M412" s="5"/>
      <c r="N412" s="5"/>
      <c r="O412" s="5"/>
      <c r="P412" s="38" t="str">
        <f ca="1" t="shared" si="128"/>
        <v>LOCKED</v>
      </c>
      <c r="Q412" s="39" t="str">
        <f t="shared" si="129"/>
        <v>ASSOCIATED DRAINAGE AND UNDERGROUND WORKS</v>
      </c>
      <c r="R412" s="40">
        <f>MATCH(Q412,'[2]Pay Items'!$K$1:$K$505,0)</f>
        <v>361</v>
      </c>
      <c r="S412" s="41" t="str">
        <f ca="1" t="shared" si="130"/>
        <v>G</v>
      </c>
      <c r="T412" s="41" t="str">
        <f ca="1" t="shared" si="131"/>
        <v>C2</v>
      </c>
      <c r="U412" s="41" t="str">
        <f ca="1" t="shared" si="132"/>
        <v>C2</v>
      </c>
    </row>
    <row r="413" spans="1:21" s="106" customFormat="1" ht="43.5" customHeight="1">
      <c r="A413" s="54" t="s">
        <v>92</v>
      </c>
      <c r="B413" s="55" t="s">
        <v>354</v>
      </c>
      <c r="C413" s="105" t="s">
        <v>184</v>
      </c>
      <c r="D413" s="57" t="s">
        <v>177</v>
      </c>
      <c r="E413" s="58"/>
      <c r="F413" s="94"/>
      <c r="G413" s="70"/>
      <c r="H413" s="95"/>
      <c r="I413" s="62"/>
      <c r="J413" s="63" t="str">
        <f ca="1">IF(CELL("protect",$G413)=1,"LOCKED","")</f>
        <v>LOCKED</v>
      </c>
      <c r="K413" s="64" t="str">
        <f>CLEAN(CONCATENATE(TRIM($A413),TRIM($C413),TRIM($D413),TRIM($E413)))</f>
        <v>E023Replacing Existing Manhole and Catch Basin Frames &amp; CoversCW 2130-R12</v>
      </c>
      <c r="L413" s="65" t="e">
        <f>MATCH(K413,'[1]Pay Items'!#REF!,0)</f>
        <v>#REF!</v>
      </c>
      <c r="M413" s="66" t="str">
        <f ca="1">CELL("format",$F413)</f>
        <v>F0</v>
      </c>
      <c r="N413" s="66" t="str">
        <f ca="1">CELL("format",$G413)</f>
        <v>G</v>
      </c>
      <c r="O413" s="66" t="str">
        <f ca="1">CELL("format",$H413)</f>
        <v>C2</v>
      </c>
      <c r="P413" s="38" t="str">
        <f ca="1" t="shared" si="128"/>
        <v>LOCKED</v>
      </c>
      <c r="Q413" s="39" t="str">
        <f t="shared" si="129"/>
        <v>E023Replacing Existing Manhole and Catch Basin Frames &amp; CoversCW 2130-R12</v>
      </c>
      <c r="R413" s="40">
        <f>MATCH(Q413,'[2]Pay Items'!$K$1:$K$505,0)</f>
        <v>389</v>
      </c>
      <c r="S413" s="41" t="str">
        <f ca="1" t="shared" si="130"/>
        <v>F0</v>
      </c>
      <c r="T413" s="41" t="str">
        <f ca="1" t="shared" si="131"/>
        <v>G</v>
      </c>
      <c r="U413" s="41" t="str">
        <f ca="1" t="shared" si="132"/>
        <v>C2</v>
      </c>
    </row>
    <row r="414" spans="1:21" s="69" customFormat="1" ht="43.5" customHeight="1">
      <c r="A414" s="54" t="s">
        <v>241</v>
      </c>
      <c r="B414" s="71" t="s">
        <v>32</v>
      </c>
      <c r="C414" s="56" t="s">
        <v>243</v>
      </c>
      <c r="D414" s="57"/>
      <c r="E414" s="58" t="s">
        <v>38</v>
      </c>
      <c r="F414" s="94">
        <v>1</v>
      </c>
      <c r="G414" s="60"/>
      <c r="H414" s="61">
        <f>ROUND(G414*F414,2)</f>
        <v>0</v>
      </c>
      <c r="I414" s="96"/>
      <c r="J414" s="63">
        <f ca="1">IF(CELL("protect",$G414)=1,"LOCKED","")</f>
      </c>
      <c r="K414" s="64" t="str">
        <f>CLEAN(CONCATENATE(TRIM($A414),TRIM($C414),TRIM($D414),TRIM($E414)))</f>
        <v>E026AP-006 - Standard Grated Cover for Standard Frameeach</v>
      </c>
      <c r="L414" s="65" t="e">
        <f>MATCH(K414,'[1]Pay Items'!#REF!,0)</f>
        <v>#REF!</v>
      </c>
      <c r="M414" s="66" t="str">
        <f ca="1">CELL("format",$F414)</f>
        <v>F0</v>
      </c>
      <c r="N414" s="66" t="str">
        <f ca="1">CELL("format",$G414)</f>
        <v>C2</v>
      </c>
      <c r="O414" s="66" t="str">
        <f ca="1">CELL("format",$H414)</f>
        <v>C2</v>
      </c>
      <c r="P414" s="38">
        <f ca="1" t="shared" si="128"/>
      </c>
      <c r="Q414" s="39" t="str">
        <f t="shared" si="129"/>
        <v>E026AP-006 - Standard Grated Cover for Standard Frameeach</v>
      </c>
      <c r="R414" s="40">
        <f>MATCH(Q414,'[2]Pay Items'!$K$1:$K$505,0)</f>
        <v>392</v>
      </c>
      <c r="S414" s="41" t="str">
        <f ca="1" t="shared" si="130"/>
        <v>F0</v>
      </c>
      <c r="T414" s="41" t="str">
        <f ca="1" t="shared" si="131"/>
        <v>C2</v>
      </c>
      <c r="U414" s="41" t="str">
        <f ca="1" t="shared" si="132"/>
        <v>C2</v>
      </c>
    </row>
    <row r="415" spans="1:21" s="69" customFormat="1" ht="43.5" customHeight="1">
      <c r="A415" s="54" t="s">
        <v>234</v>
      </c>
      <c r="B415" s="71" t="s">
        <v>39</v>
      </c>
      <c r="C415" s="56" t="s">
        <v>235</v>
      </c>
      <c r="D415" s="57"/>
      <c r="E415" s="58" t="s">
        <v>38</v>
      </c>
      <c r="F415" s="94">
        <v>3</v>
      </c>
      <c r="G415" s="60"/>
      <c r="H415" s="61">
        <f>ROUND(G415*F415,2)</f>
        <v>0</v>
      </c>
      <c r="I415" s="96"/>
      <c r="J415" s="63">
        <f ca="1">IF(CELL("protect",$G415)=1,"LOCKED","")</f>
      </c>
      <c r="K415" s="64" t="str">
        <f>CLEAN(CONCATENATE(TRIM($A415),TRIM($C415),TRIM($D415),TRIM($E415)))</f>
        <v>E028AP-008 - Barrier Curb and Gutter Inlet Frame and Boxeach</v>
      </c>
      <c r="L415" s="65" t="e">
        <f>MATCH(K415,'[1]Pay Items'!#REF!,0)</f>
        <v>#REF!</v>
      </c>
      <c r="M415" s="66" t="str">
        <f ca="1">CELL("format",$F415)</f>
        <v>F0</v>
      </c>
      <c r="N415" s="66" t="str">
        <f ca="1">CELL("format",$G415)</f>
        <v>C2</v>
      </c>
      <c r="O415" s="66" t="str">
        <f ca="1">CELL("format",$H415)</f>
        <v>C2</v>
      </c>
      <c r="P415" s="38">
        <f ca="1" t="shared" si="128"/>
      </c>
      <c r="Q415" s="39" t="str">
        <f t="shared" si="129"/>
        <v>E028AP-008 - Barrier Curb and Gutter Inlet Frame and Boxeach</v>
      </c>
      <c r="R415" s="40">
        <f>MATCH(Q415,'[2]Pay Items'!$K$1:$K$505,0)</f>
        <v>394</v>
      </c>
      <c r="S415" s="41" t="str">
        <f ca="1" t="shared" si="130"/>
        <v>F0</v>
      </c>
      <c r="T415" s="41" t="str">
        <f ca="1" t="shared" si="131"/>
        <v>C2</v>
      </c>
      <c r="U415" s="41" t="str">
        <f ca="1" t="shared" si="132"/>
        <v>C2</v>
      </c>
    </row>
    <row r="416" spans="1:21" s="69" customFormat="1" ht="43.5" customHeight="1">
      <c r="A416" s="54" t="s">
        <v>236</v>
      </c>
      <c r="B416" s="71" t="s">
        <v>242</v>
      </c>
      <c r="C416" s="56" t="s">
        <v>238</v>
      </c>
      <c r="D416" s="57"/>
      <c r="E416" s="58" t="s">
        <v>38</v>
      </c>
      <c r="F416" s="94">
        <v>3</v>
      </c>
      <c r="G416" s="60"/>
      <c r="H416" s="61">
        <f>ROUND(G416*F416,2)</f>
        <v>0</v>
      </c>
      <c r="I416" s="96"/>
      <c r="J416" s="63">
        <f ca="1">IF(CELL("protect",$G416)=1,"LOCKED","")</f>
      </c>
      <c r="K416" s="64" t="str">
        <f>CLEAN(CONCATENATE(TRIM($A416),TRIM($C416),TRIM($D416),TRIM($E416)))</f>
        <v>E029AP-009 - Barrier Curb and Gutter Inlet Covereach</v>
      </c>
      <c r="L416" s="65" t="e">
        <f>MATCH(K416,'[1]Pay Items'!#REF!,0)</f>
        <v>#REF!</v>
      </c>
      <c r="M416" s="66" t="str">
        <f ca="1">CELL("format",$F416)</f>
        <v>F0</v>
      </c>
      <c r="N416" s="66" t="str">
        <f ca="1">CELL("format",$G416)</f>
        <v>C2</v>
      </c>
      <c r="O416" s="66" t="str">
        <f ca="1">CELL("format",$H416)</f>
        <v>C2</v>
      </c>
      <c r="P416" s="38">
        <f ca="1" t="shared" si="128"/>
      </c>
      <c r="Q416" s="39" t="str">
        <f t="shared" si="129"/>
        <v>E029AP-009 - Barrier Curb and Gutter Inlet Covereach</v>
      </c>
      <c r="R416" s="40">
        <f>MATCH(Q416,'[2]Pay Items'!$K$1:$K$505,0)</f>
        <v>395</v>
      </c>
      <c r="S416" s="41" t="str">
        <f ca="1" t="shared" si="130"/>
        <v>F0</v>
      </c>
      <c r="T416" s="41" t="str">
        <f ca="1" t="shared" si="131"/>
        <v>C2</v>
      </c>
      <c r="U416" s="41" t="str">
        <f ca="1" t="shared" si="132"/>
        <v>C2</v>
      </c>
    </row>
    <row r="417" spans="1:21" ht="36" customHeight="1">
      <c r="A417" s="47"/>
      <c r="B417" s="107"/>
      <c r="C417" s="76" t="s">
        <v>24</v>
      </c>
      <c r="D417" s="50"/>
      <c r="E417" s="97"/>
      <c r="F417" s="51"/>
      <c r="G417" s="47"/>
      <c r="H417" s="52"/>
      <c r="I417" s="53"/>
      <c r="J417" s="5"/>
      <c r="K417" s="5"/>
      <c r="L417" s="5"/>
      <c r="M417" s="5"/>
      <c r="N417" s="5"/>
      <c r="O417" s="5"/>
      <c r="P417" s="38" t="str">
        <f ca="1" t="shared" si="128"/>
        <v>LOCKED</v>
      </c>
      <c r="Q417" s="39" t="str">
        <f t="shared" si="129"/>
        <v>ADJUSTMENTS</v>
      </c>
      <c r="R417" s="40">
        <f>MATCH(Q417,'[2]Pay Items'!$K$1:$K$505,0)</f>
        <v>441</v>
      </c>
      <c r="S417" s="41" t="str">
        <f ca="1" t="shared" si="130"/>
        <v>G</v>
      </c>
      <c r="T417" s="41" t="str">
        <f ca="1" t="shared" si="131"/>
        <v>C2</v>
      </c>
      <c r="U417" s="41" t="str">
        <f ca="1" t="shared" si="132"/>
        <v>C2</v>
      </c>
    </row>
    <row r="418" spans="1:21" s="69" customFormat="1" ht="43.5" customHeight="1">
      <c r="A418" s="54" t="s">
        <v>65</v>
      </c>
      <c r="B418" s="55" t="s">
        <v>388</v>
      </c>
      <c r="C418" s="56" t="s">
        <v>100</v>
      </c>
      <c r="D418" s="57" t="s">
        <v>198</v>
      </c>
      <c r="E418" s="58" t="s">
        <v>38</v>
      </c>
      <c r="F418" s="94">
        <v>1</v>
      </c>
      <c r="G418" s="60"/>
      <c r="H418" s="61">
        <f>ROUND(G418*F418,2)</f>
        <v>0</v>
      </c>
      <c r="I418" s="62"/>
      <c r="J418" s="63">
        <f ca="1">IF(CELL("protect",$G418)=1,"LOCKED","")</f>
      </c>
      <c r="K418" s="64" t="str">
        <f>CLEAN(CONCATENATE(TRIM($A418),TRIM($C418),TRIM($D418),TRIM($E418)))</f>
        <v>F001Adjustment of Catch Basins / Manholes FramesCW 3210-R7each</v>
      </c>
      <c r="L418" s="65" t="e">
        <f>MATCH(K418,'[1]Pay Items'!#REF!,0)</f>
        <v>#REF!</v>
      </c>
      <c r="M418" s="66" t="str">
        <f ca="1">CELL("format",$F418)</f>
        <v>F0</v>
      </c>
      <c r="N418" s="66" t="str">
        <f ca="1">CELL("format",$G418)</f>
        <v>C2</v>
      </c>
      <c r="O418" s="66" t="str">
        <f ca="1">CELL("format",$H418)</f>
        <v>C2</v>
      </c>
      <c r="P418" s="38">
        <f ca="1" t="shared" si="128"/>
      </c>
      <c r="Q418" s="39" t="str">
        <f t="shared" si="129"/>
        <v>F001Adjustment of Catch Basins / Manholes FramesCW 3210-R7each</v>
      </c>
      <c r="R418" s="40">
        <f>MATCH(Q418,'[2]Pay Items'!$K$1:$K$505,0)</f>
        <v>442</v>
      </c>
      <c r="S418" s="41" t="str">
        <f ca="1" t="shared" si="130"/>
        <v>F0</v>
      </c>
      <c r="T418" s="41" t="str">
        <f ca="1" t="shared" si="131"/>
        <v>C2</v>
      </c>
      <c r="U418" s="41" t="str">
        <f ca="1" t="shared" si="132"/>
        <v>C2</v>
      </c>
    </row>
    <row r="419" spans="1:21" s="67" customFormat="1" ht="30" customHeight="1">
      <c r="A419" s="54" t="s">
        <v>66</v>
      </c>
      <c r="B419" s="55" t="s">
        <v>389</v>
      </c>
      <c r="C419" s="56" t="s">
        <v>105</v>
      </c>
      <c r="D419" s="57" t="s">
        <v>198</v>
      </c>
      <c r="E419" s="58"/>
      <c r="F419" s="94"/>
      <c r="G419" s="70"/>
      <c r="H419" s="95"/>
      <c r="I419" s="62"/>
      <c r="J419" s="63" t="str">
        <f ca="1">IF(CELL("protect",$G419)=1,"LOCKED","")</f>
        <v>LOCKED</v>
      </c>
      <c r="K419" s="64" t="str">
        <f>CLEAN(CONCATENATE(TRIM($A419),TRIM($C419),TRIM($D419),TRIM($E419)))</f>
        <v>F003Lifter RingsCW 3210-R7</v>
      </c>
      <c r="L419" s="65" t="e">
        <f>MATCH(K419,'[1]Pay Items'!#REF!,0)</f>
        <v>#REF!</v>
      </c>
      <c r="M419" s="66" t="str">
        <f ca="1">CELL("format",$F419)</f>
        <v>F0</v>
      </c>
      <c r="N419" s="66" t="str">
        <f ca="1">CELL("format",$G419)</f>
        <v>G</v>
      </c>
      <c r="O419" s="66" t="str">
        <f ca="1">CELL("format",$H419)</f>
        <v>C2</v>
      </c>
      <c r="P419" s="38" t="str">
        <f ca="1" t="shared" si="128"/>
        <v>LOCKED</v>
      </c>
      <c r="Q419" s="39" t="str">
        <f t="shared" si="129"/>
        <v>F003Lifter RingsCW 3210-R7</v>
      </c>
      <c r="R419" s="40">
        <f>MATCH(Q419,'[2]Pay Items'!$K$1:$K$505,0)</f>
        <v>447</v>
      </c>
      <c r="S419" s="41" t="str">
        <f ca="1" t="shared" si="130"/>
        <v>F0</v>
      </c>
      <c r="T419" s="41" t="str">
        <f ca="1" t="shared" si="131"/>
        <v>G</v>
      </c>
      <c r="U419" s="41" t="str">
        <f ca="1" t="shared" si="132"/>
        <v>C2</v>
      </c>
    </row>
    <row r="420" spans="1:21" s="69" customFormat="1" ht="30" customHeight="1">
      <c r="A420" s="54" t="s">
        <v>200</v>
      </c>
      <c r="B420" s="71" t="s">
        <v>32</v>
      </c>
      <c r="C420" s="56" t="s">
        <v>201</v>
      </c>
      <c r="D420" s="57"/>
      <c r="E420" s="58" t="s">
        <v>38</v>
      </c>
      <c r="F420" s="94">
        <v>2</v>
      </c>
      <c r="G420" s="60"/>
      <c r="H420" s="61">
        <f>ROUND(G420*F420,2)</f>
        <v>0</v>
      </c>
      <c r="I420" s="62"/>
      <c r="J420" s="63">
        <f ca="1">IF(CELL("protect",$G420)=1,"LOCKED","")</f>
      </c>
      <c r="K420" s="64" t="str">
        <f>CLEAN(CONCATENATE(TRIM($A420),TRIM($C420),TRIM($D420),TRIM($E420)))</f>
        <v>F00438 mmeach</v>
      </c>
      <c r="L420" s="65" t="e">
        <f>MATCH(K420,'[1]Pay Items'!#REF!,0)</f>
        <v>#REF!</v>
      </c>
      <c r="M420" s="66" t="str">
        <f ca="1">CELL("format",$F420)</f>
        <v>F0</v>
      </c>
      <c r="N420" s="66" t="str">
        <f ca="1">CELL("format",$G420)</f>
        <v>C2</v>
      </c>
      <c r="O420" s="66" t="str">
        <f ca="1">CELL("format",$H420)</f>
        <v>C2</v>
      </c>
      <c r="P420" s="38">
        <f ca="1" t="shared" si="128"/>
      </c>
      <c r="Q420" s="39" t="str">
        <f t="shared" si="129"/>
        <v>F00438 mmeach</v>
      </c>
      <c r="R420" s="40">
        <f>MATCH(Q420,'[2]Pay Items'!$K$1:$K$505,0)</f>
        <v>448</v>
      </c>
      <c r="S420" s="41" t="str">
        <f ca="1" t="shared" si="130"/>
        <v>F0</v>
      </c>
      <c r="T420" s="41" t="str">
        <f ca="1" t="shared" si="131"/>
        <v>C2</v>
      </c>
      <c r="U420" s="41" t="str">
        <f ca="1" t="shared" si="132"/>
        <v>C2</v>
      </c>
    </row>
    <row r="421" spans="1:21" s="69" customFormat="1" ht="30" customHeight="1">
      <c r="A421" s="54" t="s">
        <v>67</v>
      </c>
      <c r="B421" s="71" t="s">
        <v>39</v>
      </c>
      <c r="C421" s="56" t="s">
        <v>202</v>
      </c>
      <c r="D421" s="57"/>
      <c r="E421" s="58" t="s">
        <v>38</v>
      </c>
      <c r="F421" s="94">
        <v>2</v>
      </c>
      <c r="G421" s="60"/>
      <c r="H421" s="61">
        <f>ROUND(G421*F421,2)</f>
        <v>0</v>
      </c>
      <c r="I421" s="62"/>
      <c r="J421" s="63">
        <f ca="1">IF(CELL("protect",$G421)=1,"LOCKED","")</f>
      </c>
      <c r="K421" s="64" t="str">
        <f>CLEAN(CONCATENATE(TRIM($A421),TRIM($C421),TRIM($D421),TRIM($E421)))</f>
        <v>F00551 mmeach</v>
      </c>
      <c r="L421" s="65" t="e">
        <f>MATCH(K421,'[1]Pay Items'!#REF!,0)</f>
        <v>#REF!</v>
      </c>
      <c r="M421" s="66" t="str">
        <f ca="1">CELL("format",$F421)</f>
        <v>F0</v>
      </c>
      <c r="N421" s="66" t="str">
        <f ca="1">CELL("format",$G421)</f>
        <v>C2</v>
      </c>
      <c r="O421" s="66" t="str">
        <f ca="1">CELL("format",$H421)</f>
        <v>C2</v>
      </c>
      <c r="P421" s="38">
        <f ca="1" t="shared" si="128"/>
      </c>
      <c r="Q421" s="39" t="str">
        <f t="shared" si="129"/>
        <v>F00551 mmeach</v>
      </c>
      <c r="R421" s="40">
        <f>MATCH(Q421,'[2]Pay Items'!$K$1:$K$505,0)</f>
        <v>449</v>
      </c>
      <c r="S421" s="41" t="str">
        <f ca="1" t="shared" si="130"/>
        <v>F0</v>
      </c>
      <c r="T421" s="41" t="str">
        <f ca="1" t="shared" si="131"/>
        <v>C2</v>
      </c>
      <c r="U421" s="41" t="str">
        <f ca="1" t="shared" si="132"/>
        <v>C2</v>
      </c>
    </row>
    <row r="422" spans="1:21" s="69" customFormat="1" ht="30" customHeight="1">
      <c r="A422" s="54" t="s">
        <v>68</v>
      </c>
      <c r="B422" s="71" t="s">
        <v>242</v>
      </c>
      <c r="C422" s="56" t="s">
        <v>203</v>
      </c>
      <c r="D422" s="57"/>
      <c r="E422" s="58" t="s">
        <v>38</v>
      </c>
      <c r="F422" s="94">
        <v>1</v>
      </c>
      <c r="G422" s="60"/>
      <c r="H422" s="61">
        <f>ROUND(G422*F422,2)</f>
        <v>0</v>
      </c>
      <c r="I422" s="62"/>
      <c r="J422" s="63">
        <f ca="1">IF(CELL("protect",$G422)=1,"LOCKED","")</f>
      </c>
      <c r="K422" s="64" t="str">
        <f>CLEAN(CONCATENATE(TRIM($A422),TRIM($C422),TRIM($D422),TRIM($E422)))</f>
        <v>F00776 mmeach</v>
      </c>
      <c r="L422" s="65" t="e">
        <f>MATCH(K422,'[1]Pay Items'!#REF!,0)</f>
        <v>#REF!</v>
      </c>
      <c r="M422" s="66" t="str">
        <f ca="1">CELL("format",$F422)</f>
        <v>F0</v>
      </c>
      <c r="N422" s="66" t="str">
        <f ca="1">CELL("format",$G422)</f>
        <v>C2</v>
      </c>
      <c r="O422" s="66" t="str">
        <f ca="1">CELL("format",$H422)</f>
        <v>C2</v>
      </c>
      <c r="P422" s="38">
        <f ca="1" t="shared" si="128"/>
      </c>
      <c r="Q422" s="39" t="str">
        <f t="shared" si="129"/>
        <v>F00776 mmeach</v>
      </c>
      <c r="R422" s="40">
        <f>MATCH(Q422,'[2]Pay Items'!$K$1:$K$505,0)</f>
        <v>451</v>
      </c>
      <c r="S422" s="41" t="str">
        <f ca="1" t="shared" si="130"/>
        <v>F0</v>
      </c>
      <c r="T422" s="41" t="str">
        <f ca="1" t="shared" si="131"/>
        <v>C2</v>
      </c>
      <c r="U422" s="41" t="str">
        <f ca="1" t="shared" si="132"/>
        <v>C2</v>
      </c>
    </row>
    <row r="423" spans="1:21" ht="36" customHeight="1">
      <c r="A423" s="47"/>
      <c r="B423" s="48"/>
      <c r="C423" s="76" t="s">
        <v>25</v>
      </c>
      <c r="D423" s="50"/>
      <c r="E423" s="77"/>
      <c r="F423" s="78"/>
      <c r="G423" s="47"/>
      <c r="H423" s="52"/>
      <c r="I423" s="53"/>
      <c r="J423" s="5"/>
      <c r="K423" s="5"/>
      <c r="L423" s="5"/>
      <c r="M423" s="5"/>
      <c r="N423" s="5"/>
      <c r="O423" s="5"/>
      <c r="P423" s="38" t="str">
        <f ca="1" t="shared" si="128"/>
        <v>LOCKED</v>
      </c>
      <c r="Q423" s="39" t="str">
        <f t="shared" si="129"/>
        <v>LANDSCAPING</v>
      </c>
      <c r="R423" s="40">
        <f>MATCH(Q423,'[2]Pay Items'!$K$1:$K$505,0)</f>
        <v>473</v>
      </c>
      <c r="S423" s="41" t="str">
        <f ca="1" t="shared" si="130"/>
        <v>F0</v>
      </c>
      <c r="T423" s="41" t="str">
        <f ca="1" t="shared" si="131"/>
        <v>C2</v>
      </c>
      <c r="U423" s="41" t="str">
        <f ca="1" t="shared" si="132"/>
        <v>C2</v>
      </c>
    </row>
    <row r="424" spans="1:21" s="67" customFormat="1" ht="30" customHeight="1">
      <c r="A424" s="79" t="s">
        <v>70</v>
      </c>
      <c r="B424" s="55" t="s">
        <v>452</v>
      </c>
      <c r="C424" s="56" t="s">
        <v>71</v>
      </c>
      <c r="D424" s="57" t="s">
        <v>204</v>
      </c>
      <c r="E424" s="58"/>
      <c r="F424" s="59"/>
      <c r="G424" s="70"/>
      <c r="H424" s="61"/>
      <c r="I424" s="62"/>
      <c r="J424" s="63" t="str">
        <f ca="1">IF(CELL("protect",$G424)=1,"LOCKED","")</f>
        <v>LOCKED</v>
      </c>
      <c r="K424" s="64" t="str">
        <f>CLEAN(CONCATENATE(TRIM($A424),TRIM($C424),TRIM($D424),TRIM($E424)))</f>
        <v>G001SoddingCW 3510-R9</v>
      </c>
      <c r="L424" s="65" t="e">
        <f>MATCH(K424,'[1]Pay Items'!#REF!,0)</f>
        <v>#REF!</v>
      </c>
      <c r="M424" s="66" t="str">
        <f ca="1">CELL("format",$F424)</f>
        <v>F0</v>
      </c>
      <c r="N424" s="66" t="str">
        <f ca="1">CELL("format",$G424)</f>
        <v>G</v>
      </c>
      <c r="O424" s="66" t="str">
        <f ca="1">CELL("format",$H424)</f>
        <v>C2</v>
      </c>
      <c r="P424" s="38" t="str">
        <f ca="1" t="shared" si="128"/>
        <v>LOCKED</v>
      </c>
      <c r="Q424" s="39" t="str">
        <f t="shared" si="129"/>
        <v>G001SoddingCW 3510-R9</v>
      </c>
      <c r="R424" s="40">
        <f>MATCH(Q424,'[2]Pay Items'!$K$1:$K$505,0)</f>
        <v>474</v>
      </c>
      <c r="S424" s="41" t="str">
        <f ca="1" t="shared" si="130"/>
        <v>F0</v>
      </c>
      <c r="T424" s="41" t="str">
        <f ca="1" t="shared" si="131"/>
        <v>G</v>
      </c>
      <c r="U424" s="41" t="str">
        <f ca="1" t="shared" si="132"/>
        <v>C2</v>
      </c>
    </row>
    <row r="425" spans="1:21" s="69" customFormat="1" ht="30" customHeight="1">
      <c r="A425" s="79" t="s">
        <v>205</v>
      </c>
      <c r="B425" s="71" t="s">
        <v>32</v>
      </c>
      <c r="C425" s="56" t="s">
        <v>206</v>
      </c>
      <c r="D425" s="57"/>
      <c r="E425" s="58" t="s">
        <v>31</v>
      </c>
      <c r="F425" s="59">
        <v>50</v>
      </c>
      <c r="G425" s="60"/>
      <c r="H425" s="61">
        <f>ROUND(G425*F425,2)</f>
        <v>0</v>
      </c>
      <c r="I425" s="108"/>
      <c r="J425" s="63">
        <f ca="1">IF(CELL("protect",$G425)=1,"LOCKED","")</f>
      </c>
      <c r="K425" s="64" t="str">
        <f>CLEAN(CONCATENATE(TRIM($A425),TRIM($C425),TRIM($D425),TRIM($E425)))</f>
        <v>G002width &lt; 600 mmm²</v>
      </c>
      <c r="L425" s="65" t="e">
        <f>MATCH(K425,'[1]Pay Items'!#REF!,0)</f>
        <v>#REF!</v>
      </c>
      <c r="M425" s="66" t="str">
        <f ca="1">CELL("format",$F425)</f>
        <v>F0</v>
      </c>
      <c r="N425" s="66" t="str">
        <f ca="1">CELL("format",$G425)</f>
        <v>C2</v>
      </c>
      <c r="O425" s="66" t="str">
        <f ca="1">CELL("format",$H425)</f>
        <v>C2</v>
      </c>
      <c r="P425" s="38">
        <f ca="1" t="shared" si="128"/>
      </c>
      <c r="Q425" s="39" t="str">
        <f t="shared" si="129"/>
        <v>G002width &lt; 600 mmm²</v>
      </c>
      <c r="R425" s="40">
        <f>MATCH(Q425,'[2]Pay Items'!$K$1:$K$505,0)</f>
        <v>475</v>
      </c>
      <c r="S425" s="41" t="str">
        <f ca="1" t="shared" si="130"/>
        <v>F0</v>
      </c>
      <c r="T425" s="41" t="str">
        <f ca="1" t="shared" si="131"/>
        <v>C2</v>
      </c>
      <c r="U425" s="41" t="str">
        <f ca="1" t="shared" si="132"/>
        <v>C2</v>
      </c>
    </row>
    <row r="426" spans="1:21" s="69" customFormat="1" ht="30" customHeight="1" thickBot="1">
      <c r="A426" s="79" t="s">
        <v>72</v>
      </c>
      <c r="B426" s="71" t="s">
        <v>39</v>
      </c>
      <c r="C426" s="56" t="s">
        <v>207</v>
      </c>
      <c r="D426" s="57"/>
      <c r="E426" s="58" t="s">
        <v>31</v>
      </c>
      <c r="F426" s="59">
        <v>370</v>
      </c>
      <c r="G426" s="60"/>
      <c r="H426" s="61">
        <f>ROUND(G426*F426,2)</f>
        <v>0</v>
      </c>
      <c r="I426" s="62"/>
      <c r="J426" s="63">
        <f ca="1">IF(CELL("protect",$G426)=1,"LOCKED","")</f>
      </c>
      <c r="K426" s="64" t="str">
        <f>CLEAN(CONCATENATE(TRIM($A426),TRIM($C426),TRIM($D426),TRIM($E426)))</f>
        <v>G003width &gt; or = 600 mmm²</v>
      </c>
      <c r="L426" s="65" t="e">
        <f>MATCH(K426,'[1]Pay Items'!#REF!,0)</f>
        <v>#REF!</v>
      </c>
      <c r="M426" s="66" t="str">
        <f ca="1">CELL("format",$F426)</f>
        <v>F0</v>
      </c>
      <c r="N426" s="66" t="str">
        <f ca="1">CELL("format",$G426)</f>
        <v>C2</v>
      </c>
      <c r="O426" s="66" t="str">
        <f ca="1">CELL("format",$H426)</f>
        <v>C2</v>
      </c>
      <c r="P426" s="38">
        <f ca="1" t="shared" si="128"/>
      </c>
      <c r="Q426" s="39" t="str">
        <f t="shared" si="129"/>
        <v>G003width &gt; or = 600 mmm²</v>
      </c>
      <c r="R426" s="40">
        <f>MATCH(Q426,'[2]Pay Items'!$K$1:$K$505,0)</f>
        <v>476</v>
      </c>
      <c r="S426" s="41" t="str">
        <f ca="1" t="shared" si="130"/>
        <v>F0</v>
      </c>
      <c r="T426" s="41" t="str">
        <f ca="1" t="shared" si="131"/>
        <v>C2</v>
      </c>
      <c r="U426" s="41" t="str">
        <f ca="1" t="shared" si="132"/>
        <v>C2</v>
      </c>
    </row>
    <row r="427" spans="1:21" s="69" customFormat="1" ht="36" customHeight="1" thickTop="1">
      <c r="A427" s="114"/>
      <c r="B427" s="115"/>
      <c r="C427" s="116" t="s">
        <v>257</v>
      </c>
      <c r="D427" s="117"/>
      <c r="E427" s="117"/>
      <c r="F427" s="59"/>
      <c r="G427" s="61"/>
      <c r="H427" s="61"/>
      <c r="I427" s="62"/>
      <c r="J427" s="63" t="str">
        <f ca="1">IF(CELL("protect",$G427)=1,"LOCKED","")</f>
        <v>LOCKED</v>
      </c>
      <c r="K427" s="64" t="str">
        <f>CLEAN(CONCATENATE(TRIM($A427),TRIM($C427),TRIM($D427),TRIM($E427)))</f>
        <v>MISCELLANEOUS</v>
      </c>
      <c r="L427" s="65" t="e">
        <f>MATCH(K427,'[1]Pay Items'!#REF!,0)</f>
        <v>#REF!</v>
      </c>
      <c r="M427" s="66" t="str">
        <f ca="1">CELL("format",$F427)</f>
        <v>F0</v>
      </c>
      <c r="N427" s="66" t="str">
        <f ca="1">CELL("format",$G427)</f>
        <v>C2</v>
      </c>
      <c r="O427" s="66" t="str">
        <f ca="1">CELL("format",$H427)</f>
        <v>C2</v>
      </c>
      <c r="P427" s="38" t="str">
        <f ca="1" t="shared" si="128"/>
        <v>LOCKED</v>
      </c>
      <c r="Q427" s="39" t="str">
        <f t="shared" si="129"/>
        <v>MISCELLANEOUS</v>
      </c>
      <c r="R427" s="40">
        <f>MATCH(Q427,'[2]Pay Items'!$K$1:$K$505,0)</f>
        <v>480</v>
      </c>
      <c r="S427" s="41" t="str">
        <f ca="1" t="shared" si="130"/>
        <v>F0</v>
      </c>
      <c r="T427" s="41" t="str">
        <f ca="1" t="shared" si="131"/>
        <v>C2</v>
      </c>
      <c r="U427" s="41" t="str">
        <f ca="1" t="shared" si="132"/>
        <v>C2</v>
      </c>
    </row>
    <row r="428" spans="1:21" s="67" customFormat="1" ht="30" customHeight="1" thickBot="1">
      <c r="A428" s="79" t="s">
        <v>258</v>
      </c>
      <c r="B428" s="118" t="s">
        <v>453</v>
      </c>
      <c r="C428" s="119" t="s">
        <v>432</v>
      </c>
      <c r="D428" s="120" t="s">
        <v>419</v>
      </c>
      <c r="E428" s="121" t="s">
        <v>31</v>
      </c>
      <c r="F428" s="122">
        <v>380</v>
      </c>
      <c r="G428" s="139"/>
      <c r="H428" s="123">
        <f>ROUND(G428*F428,2)</f>
        <v>0</v>
      </c>
      <c r="I428" s="124">
        <f>IF(F428&gt;0,ROUND(+G428+H428,2),"")</f>
        <v>0</v>
      </c>
      <c r="J428" s="125">
        <v>21.5</v>
      </c>
      <c r="K428" s="126">
        <f>IF(H428&gt;0,ROUND((ROUND(+H428,2)*ROUND(J428,2)),2),"")</f>
      </c>
      <c r="L428" s="126">
        <f>IF(I428&gt;0,ROUND((ROUND(+I428,2)*ROUND(J428,2)),2),"")</f>
      </c>
      <c r="M428" s="127">
        <f>IF(J428&gt;0,ROUND((ROUND(+J428,2)*ROUND(G428,2)),2),"")</f>
        <v>0</v>
      </c>
      <c r="N428" s="128">
        <f>IF($E428&gt;0,ROUND(+F428-I428,2),"")</f>
        <v>380</v>
      </c>
      <c r="O428" s="129">
        <f>IF($E428&gt;0,ROUND(+N428*$I428,2),"")</f>
        <v>0</v>
      </c>
      <c r="P428" s="38">
        <f ca="1" t="shared" si="128"/>
      </c>
      <c r="Q428" s="39" t="str">
        <f t="shared" si="129"/>
        <v>H001Supply and Installation of Pavement Repair FabricE11m²</v>
      </c>
      <c r="R428" s="40" t="e">
        <f>MATCH(Q428,'[2]Pay Items'!$K$1:$K$505,0)</f>
        <v>#N/A</v>
      </c>
      <c r="S428" s="41" t="str">
        <f ca="1" t="shared" si="130"/>
        <v>F0</v>
      </c>
      <c r="T428" s="41" t="str">
        <f ca="1" t="shared" si="131"/>
        <v>C2</v>
      </c>
      <c r="U428" s="41" t="str">
        <f ca="1" t="shared" si="132"/>
        <v>C2</v>
      </c>
    </row>
    <row r="429" spans="1:21" ht="30" customHeight="1" thickBot="1" thickTop="1">
      <c r="A429" s="138"/>
      <c r="B429" s="140" t="str">
        <f>B376</f>
        <v>G</v>
      </c>
      <c r="C429" s="210" t="str">
        <f>C376</f>
        <v>Brian Street  from Donwood Drive to Springfield Road - Rehabilitation</v>
      </c>
      <c r="D429" s="211"/>
      <c r="E429" s="211"/>
      <c r="F429" s="211"/>
      <c r="G429" s="141" t="s">
        <v>17</v>
      </c>
      <c r="H429" s="135">
        <f>SUM(H376:H428)</f>
        <v>0</v>
      </c>
      <c r="I429" s="53"/>
      <c r="J429" s="5"/>
      <c r="K429" s="5"/>
      <c r="L429" s="5"/>
      <c r="M429" s="5"/>
      <c r="N429" s="5"/>
      <c r="O429" s="5"/>
      <c r="P429" s="38" t="str">
        <f ca="1" t="shared" si="128"/>
        <v>LOCKED</v>
      </c>
      <c r="Q429" s="39" t="str">
        <f t="shared" si="129"/>
        <v>Brian Street from Donwood Drive to Springfield Road - Rehabilitation</v>
      </c>
      <c r="R429" s="40" t="e">
        <f>MATCH(Q429,'[2]Pay Items'!$K$1:$K$505,0)</f>
        <v>#N/A</v>
      </c>
      <c r="S429" s="41" t="str">
        <f ca="1" t="shared" si="130"/>
        <v>G</v>
      </c>
      <c r="T429" s="41" t="str">
        <f ca="1" t="shared" si="131"/>
        <v>C2</v>
      </c>
      <c r="U429" s="41" t="str">
        <f ca="1" t="shared" si="132"/>
        <v>C2</v>
      </c>
    </row>
    <row r="430" spans="1:21" ht="16.5" thickTop="1">
      <c r="A430" s="138"/>
      <c r="B430" s="142"/>
      <c r="C430" s="143" t="s">
        <v>18</v>
      </c>
      <c r="D430" s="144"/>
      <c r="E430" s="145"/>
      <c r="F430" s="145"/>
      <c r="G430" s="138"/>
      <c r="H430" s="146"/>
      <c r="I430" s="147"/>
      <c r="J430" s="5"/>
      <c r="K430" s="5"/>
      <c r="L430" s="5"/>
      <c r="M430" s="5"/>
      <c r="N430" s="5"/>
      <c r="O430" s="5"/>
      <c r="P430" s="38" t="str">
        <f ca="1" t="shared" si="128"/>
        <v>LOCKED</v>
      </c>
      <c r="Q430" s="39" t="str">
        <f t="shared" si="129"/>
        <v>SUMMARY</v>
      </c>
      <c r="R430" s="40" t="e">
        <f>MATCH(Q430,'[2]Pay Items'!$K$1:$K$505,0)</f>
        <v>#N/A</v>
      </c>
      <c r="S430" s="41" t="str">
        <f ca="1" t="shared" si="130"/>
        <v>G</v>
      </c>
      <c r="T430" s="41" t="str">
        <f ca="1" t="shared" si="131"/>
        <v>G</v>
      </c>
      <c r="U430" s="41" t="str">
        <f ca="1" t="shared" si="132"/>
        <v>G</v>
      </c>
    </row>
    <row r="431" spans="1:21" ht="16.5" thickBot="1">
      <c r="A431" s="138"/>
      <c r="B431" s="110" t="str">
        <f>B6</f>
        <v>A</v>
      </c>
      <c r="C431" s="212" t="str">
        <f>C6</f>
        <v>Pulberry Street from St. Vital Road to Moore Avenue - Concrete Reconstruction</v>
      </c>
      <c r="D431" s="195"/>
      <c r="E431" s="195"/>
      <c r="F431" s="196"/>
      <c r="G431" s="109" t="s">
        <v>17</v>
      </c>
      <c r="H431" s="111">
        <f>H81</f>
        <v>0</v>
      </c>
      <c r="I431" s="147"/>
      <c r="J431" s="5"/>
      <c r="K431" s="5"/>
      <c r="L431" s="5"/>
      <c r="M431" s="5"/>
      <c r="N431" s="5"/>
      <c r="O431" s="5"/>
      <c r="P431" s="38" t="str">
        <f ca="1" t="shared" si="128"/>
        <v>LOCKED</v>
      </c>
      <c r="Q431" s="39" t="str">
        <f t="shared" si="129"/>
        <v>Pulberry Street from St. Vital Road to Moore Avenue - Concrete Reconstruction</v>
      </c>
      <c r="R431" s="40" t="e">
        <f>MATCH(Q431,'[2]Pay Items'!$K$1:$K$505,0)</f>
        <v>#N/A</v>
      </c>
      <c r="S431" s="41" t="str">
        <f ca="1" t="shared" si="130"/>
        <v>G</v>
      </c>
      <c r="T431" s="41" t="str">
        <f ca="1" t="shared" si="131"/>
        <v>C2</v>
      </c>
      <c r="U431" s="41" t="str">
        <f ca="1" t="shared" si="132"/>
        <v>C2</v>
      </c>
    </row>
    <row r="432" spans="1:21" ht="17.25" thickBot="1" thickTop="1">
      <c r="A432" s="138"/>
      <c r="B432" s="110" t="str">
        <f>B82</f>
        <v>B</v>
      </c>
      <c r="C432" s="184" t="str">
        <f>C82</f>
        <v>Riverbend Avenue from Minnetonka Street to Metz Street - Rehabilitation</v>
      </c>
      <c r="D432" s="185"/>
      <c r="E432" s="185"/>
      <c r="F432" s="186"/>
      <c r="G432" s="109" t="s">
        <v>17</v>
      </c>
      <c r="H432" s="148">
        <f>H137</f>
        <v>0</v>
      </c>
      <c r="I432" s="147"/>
      <c r="J432" s="5"/>
      <c r="K432" s="5"/>
      <c r="L432" s="5"/>
      <c r="M432" s="5"/>
      <c r="N432" s="5"/>
      <c r="O432" s="5"/>
      <c r="P432" s="38" t="str">
        <f ca="1" t="shared" si="128"/>
        <v>LOCKED</v>
      </c>
      <c r="Q432" s="39" t="str">
        <f t="shared" si="129"/>
        <v>Riverbend Avenue from Minnetonka Street to Metz Street - Rehabilitation</v>
      </c>
      <c r="R432" s="40" t="e">
        <f>MATCH(Q432,'[2]Pay Items'!$K$1:$K$505,0)</f>
        <v>#N/A</v>
      </c>
      <c r="S432" s="41" t="str">
        <f ca="1" t="shared" si="130"/>
        <v>G</v>
      </c>
      <c r="T432" s="41" t="str">
        <f ca="1" t="shared" si="131"/>
        <v>C2</v>
      </c>
      <c r="U432" s="41" t="str">
        <f ca="1" t="shared" si="132"/>
        <v>C2</v>
      </c>
    </row>
    <row r="433" spans="1:21" ht="17.25" thickBot="1" thickTop="1">
      <c r="A433" s="138"/>
      <c r="B433" s="110" t="str">
        <f>B138</f>
        <v>C</v>
      </c>
      <c r="C433" s="184" t="str">
        <f>C138</f>
        <v>Hull Avenue from St. Mary's Road to St. David Road - Rehabilitation</v>
      </c>
      <c r="D433" s="185"/>
      <c r="E433" s="185"/>
      <c r="F433" s="186"/>
      <c r="G433" s="109" t="s">
        <v>17</v>
      </c>
      <c r="H433" s="148">
        <f>H196</f>
        <v>0</v>
      </c>
      <c r="I433" s="147"/>
      <c r="J433" s="5"/>
      <c r="K433" s="5"/>
      <c r="L433" s="5"/>
      <c r="M433" s="5"/>
      <c r="N433" s="5"/>
      <c r="O433" s="5"/>
      <c r="P433" s="38" t="str">
        <f ca="1" t="shared" si="128"/>
        <v>LOCKED</v>
      </c>
      <c r="Q433" s="39" t="str">
        <f t="shared" si="129"/>
        <v>Hull Avenue from St. Mary's Road to St. David Road - Rehabilitation</v>
      </c>
      <c r="R433" s="40" t="e">
        <f>MATCH(Q433,'[2]Pay Items'!$K$1:$K$505,0)</f>
        <v>#N/A</v>
      </c>
      <c r="S433" s="41" t="str">
        <f ca="1" t="shared" si="130"/>
        <v>G</v>
      </c>
      <c r="T433" s="41" t="str">
        <f ca="1" t="shared" si="131"/>
        <v>C2</v>
      </c>
      <c r="U433" s="41" t="str">
        <f ca="1" t="shared" si="132"/>
        <v>C2</v>
      </c>
    </row>
    <row r="434" spans="1:21" ht="17.25" thickBot="1" thickTop="1">
      <c r="A434" s="138"/>
      <c r="B434" s="110" t="str">
        <f>B197</f>
        <v>D</v>
      </c>
      <c r="C434" s="184" t="str">
        <f>C197</f>
        <v>London Street from Munroe Avenue to Tudor Crescent - Rehabilitation</v>
      </c>
      <c r="D434" s="185"/>
      <c r="E434" s="185"/>
      <c r="F434" s="186"/>
      <c r="G434" s="149" t="s">
        <v>17</v>
      </c>
      <c r="H434" s="150">
        <f>H254</f>
        <v>0</v>
      </c>
      <c r="I434" s="147"/>
      <c r="J434" s="5"/>
      <c r="K434" s="5"/>
      <c r="L434" s="5"/>
      <c r="M434" s="5"/>
      <c r="N434" s="5"/>
      <c r="O434" s="5"/>
      <c r="P434" s="38" t="str">
        <f ca="1" t="shared" si="128"/>
        <v>LOCKED</v>
      </c>
      <c r="Q434" s="39" t="str">
        <f t="shared" si="129"/>
        <v>London Street from Munroe Avenue to Tudor Crescent - Rehabilitation</v>
      </c>
      <c r="R434" s="40" t="e">
        <f>MATCH(Q434,'[2]Pay Items'!$K$1:$K$505,0)</f>
        <v>#N/A</v>
      </c>
      <c r="S434" s="41" t="str">
        <f ca="1" t="shared" si="130"/>
        <v>G</v>
      </c>
      <c r="T434" s="41" t="str">
        <f ca="1" t="shared" si="131"/>
        <v>C2</v>
      </c>
      <c r="U434" s="41" t="str">
        <f ca="1" t="shared" si="132"/>
        <v>C2</v>
      </c>
    </row>
    <row r="435" spans="1:21" ht="17.25" thickBot="1" thickTop="1">
      <c r="A435" s="138"/>
      <c r="B435" s="151" t="str">
        <f>B255</f>
        <v>E</v>
      </c>
      <c r="C435" s="207" t="str">
        <f>C255</f>
        <v>Brazier Street from Harbison Avenue West to Jamison Avenue - Rehabilitation</v>
      </c>
      <c r="D435" s="208"/>
      <c r="E435" s="208"/>
      <c r="F435" s="209"/>
      <c r="G435" s="152" t="s">
        <v>17</v>
      </c>
      <c r="H435" s="153">
        <f>H313</f>
        <v>0</v>
      </c>
      <c r="I435" s="147"/>
      <c r="J435" s="5"/>
      <c r="K435" s="5"/>
      <c r="L435" s="5"/>
      <c r="M435" s="5"/>
      <c r="N435" s="5"/>
      <c r="O435" s="5"/>
      <c r="P435" s="38" t="str">
        <f ca="1" t="shared" si="128"/>
        <v>LOCKED</v>
      </c>
      <c r="Q435" s="39" t="str">
        <f t="shared" si="129"/>
        <v>Brazier Street from Harbison Avenue West to Jamison Avenue - Rehabilitation</v>
      </c>
      <c r="R435" s="40" t="e">
        <f>MATCH(Q435,'[2]Pay Items'!$K$1:$K$505,0)</f>
        <v>#N/A</v>
      </c>
      <c r="S435" s="41" t="str">
        <f ca="1" t="shared" si="130"/>
        <v>G</v>
      </c>
      <c r="T435" s="41" t="str">
        <f ca="1" t="shared" si="131"/>
        <v>C2</v>
      </c>
      <c r="U435" s="41" t="str">
        <f ca="1" t="shared" si="132"/>
        <v>C2</v>
      </c>
    </row>
    <row r="436" spans="1:21" ht="17.25" thickBot="1" thickTop="1">
      <c r="A436" s="138"/>
      <c r="B436" s="110" t="str">
        <f>B314</f>
        <v>F</v>
      </c>
      <c r="C436" s="184" t="str">
        <f>C314</f>
        <v>Karen Street from Donwood Drive to Springfield Road - Rehabilitation</v>
      </c>
      <c r="D436" s="185"/>
      <c r="E436" s="185"/>
      <c r="F436" s="186"/>
      <c r="G436" s="149" t="s">
        <v>17</v>
      </c>
      <c r="H436" s="148">
        <f>H375</f>
        <v>0</v>
      </c>
      <c r="I436" s="147"/>
      <c r="J436" s="5"/>
      <c r="K436" s="5"/>
      <c r="L436" s="5"/>
      <c r="M436" s="5"/>
      <c r="N436" s="5"/>
      <c r="O436" s="5"/>
      <c r="P436" s="38" t="str">
        <f ca="1" t="shared" si="128"/>
        <v>LOCKED</v>
      </c>
      <c r="Q436" s="39" t="str">
        <f t="shared" si="129"/>
        <v>Karen Street from Donwood Drive to Springfield Road - Rehabilitation</v>
      </c>
      <c r="R436" s="40" t="e">
        <f>MATCH(Q436,'[2]Pay Items'!$K$1:$K$505,0)</f>
        <v>#N/A</v>
      </c>
      <c r="S436" s="41" t="str">
        <f ca="1" t="shared" si="130"/>
        <v>G</v>
      </c>
      <c r="T436" s="41" t="str">
        <f ca="1" t="shared" si="131"/>
        <v>C2</v>
      </c>
      <c r="U436" s="41" t="str">
        <f ca="1" t="shared" si="132"/>
        <v>C2</v>
      </c>
    </row>
    <row r="437" spans="1:21" ht="17.25" thickBot="1" thickTop="1">
      <c r="A437" s="138"/>
      <c r="B437" s="151" t="str">
        <f>B376</f>
        <v>G</v>
      </c>
      <c r="C437" s="207" t="str">
        <f>C376</f>
        <v>Brian Street  from Donwood Drive to Springfield Road - Rehabilitation</v>
      </c>
      <c r="D437" s="208"/>
      <c r="E437" s="208"/>
      <c r="F437" s="209"/>
      <c r="G437" s="152" t="s">
        <v>17</v>
      </c>
      <c r="H437" s="148">
        <f>H429</f>
        <v>0</v>
      </c>
      <c r="I437" s="147"/>
      <c r="J437" s="5"/>
      <c r="K437" s="5"/>
      <c r="L437" s="5"/>
      <c r="M437" s="5"/>
      <c r="N437" s="5"/>
      <c r="O437" s="5"/>
      <c r="P437" s="38" t="str">
        <f ca="1" t="shared" si="128"/>
        <v>LOCKED</v>
      </c>
      <c r="Q437" s="39" t="str">
        <f t="shared" si="129"/>
        <v>Brian Street from Donwood Drive to Springfield Road - Rehabilitation</v>
      </c>
      <c r="R437" s="40" t="e">
        <f>MATCH(Q437,'[2]Pay Items'!$K$1:$K$505,0)</f>
        <v>#N/A</v>
      </c>
      <c r="S437" s="41" t="str">
        <f ca="1" t="shared" si="130"/>
        <v>G</v>
      </c>
      <c r="T437" s="41" t="str">
        <f ca="1" t="shared" si="131"/>
        <v>C2</v>
      </c>
      <c r="U437" s="41" t="str">
        <f ca="1" t="shared" si="132"/>
        <v>C2</v>
      </c>
    </row>
    <row r="438" spans="1:21" ht="15.75" thickTop="1">
      <c r="A438" s="138"/>
      <c r="B438" s="197" t="s">
        <v>29</v>
      </c>
      <c r="C438" s="198"/>
      <c r="D438" s="198"/>
      <c r="E438" s="198"/>
      <c r="F438" s="198"/>
      <c r="G438" s="205">
        <f>SUM(H431:H437)</f>
        <v>0</v>
      </c>
      <c r="H438" s="206"/>
      <c r="I438" s="147"/>
      <c r="J438" s="5"/>
      <c r="K438" s="5"/>
      <c r="L438" s="5"/>
      <c r="M438" s="5"/>
      <c r="N438" s="5"/>
      <c r="O438" s="5"/>
      <c r="P438" s="38" t="str">
        <f ca="1" t="shared" si="128"/>
        <v>LOCKED</v>
      </c>
      <c r="Q438" s="39">
        <f t="shared" si="129"/>
      </c>
      <c r="R438" s="40" t="e">
        <f>MATCH(Q438,'[2]Pay Items'!$K$1:$K$505,0)</f>
        <v>#N/A</v>
      </c>
      <c r="S438" s="41" t="str">
        <f ca="1" t="shared" si="130"/>
        <v>G</v>
      </c>
      <c r="T438" s="41" t="str">
        <f ca="1" t="shared" si="131"/>
        <v>C2</v>
      </c>
      <c r="U438" s="41" t="str">
        <f ca="1" t="shared" si="132"/>
        <v>G</v>
      </c>
    </row>
    <row r="439" spans="1:21" ht="15">
      <c r="A439" s="138"/>
      <c r="B439" s="187" t="s">
        <v>27</v>
      </c>
      <c r="C439" s="188"/>
      <c r="D439" s="188"/>
      <c r="E439" s="188"/>
      <c r="F439" s="188"/>
      <c r="G439" s="188"/>
      <c r="H439" s="189"/>
      <c r="I439" s="147"/>
      <c r="J439" s="5"/>
      <c r="K439" s="5"/>
      <c r="L439" s="5"/>
      <c r="M439" s="5"/>
      <c r="N439" s="5"/>
      <c r="O439" s="5"/>
      <c r="P439" s="38" t="str">
        <f ca="1" t="shared" si="128"/>
        <v>LOCKED</v>
      </c>
      <c r="Q439" s="39">
        <f t="shared" si="129"/>
      </c>
      <c r="R439" s="40" t="e">
        <f>MATCH(Q439,'[2]Pay Items'!$K$1:$K$505,0)</f>
        <v>#N/A</v>
      </c>
      <c r="S439" s="41" t="str">
        <f ca="1" t="shared" si="130"/>
        <v>G</v>
      </c>
      <c r="T439" s="41" t="str">
        <f ca="1" t="shared" si="131"/>
        <v>G</v>
      </c>
      <c r="U439" s="41" t="str">
        <f ca="1" t="shared" si="132"/>
        <v>G</v>
      </c>
    </row>
    <row r="440" spans="1:21" ht="15">
      <c r="A440" s="138"/>
      <c r="B440" s="190" t="s">
        <v>28</v>
      </c>
      <c r="C440" s="188"/>
      <c r="D440" s="188"/>
      <c r="E440" s="188"/>
      <c r="F440" s="188"/>
      <c r="G440" s="188"/>
      <c r="H440" s="189"/>
      <c r="I440" s="147"/>
      <c r="J440" s="5"/>
      <c r="K440" s="5"/>
      <c r="L440" s="5"/>
      <c r="M440" s="5"/>
      <c r="N440" s="5"/>
      <c r="O440" s="5"/>
      <c r="P440" s="38" t="str">
        <f ca="1" t="shared" si="128"/>
        <v>LOCKED</v>
      </c>
      <c r="Q440" s="39">
        <f t="shared" si="129"/>
      </c>
      <c r="R440" s="40" t="e">
        <f>MATCH(Q440,'[2]Pay Items'!$K$1:$K$505,0)</f>
        <v>#N/A</v>
      </c>
      <c r="S440" s="41" t="str">
        <f ca="1" t="shared" si="130"/>
        <v>G</v>
      </c>
      <c r="T440" s="41" t="str">
        <f ca="1" t="shared" si="131"/>
        <v>G</v>
      </c>
      <c r="U440" s="41" t="str">
        <f ca="1" t="shared" si="132"/>
        <v>G</v>
      </c>
    </row>
    <row r="441" spans="1:21" ht="15">
      <c r="A441" s="138"/>
      <c r="B441" s="154"/>
      <c r="C441" s="155"/>
      <c r="D441" s="156"/>
      <c r="E441" s="157"/>
      <c r="F441" s="157"/>
      <c r="G441" s="158"/>
      <c r="H441" s="159"/>
      <c r="I441" s="147"/>
      <c r="J441" s="5"/>
      <c r="K441" s="5"/>
      <c r="L441" s="5"/>
      <c r="M441" s="5"/>
      <c r="N441" s="5"/>
      <c r="O441" s="5"/>
      <c r="P441" s="38" t="str">
        <f ca="1" t="shared" si="128"/>
        <v>LOCKED</v>
      </c>
      <c r="Q441" s="39">
        <f t="shared" si="129"/>
      </c>
      <c r="R441" s="40" t="e">
        <f>MATCH(Q441,'[2]Pay Items'!$K$1:$K$505,0)</f>
        <v>#N/A</v>
      </c>
      <c r="S441" s="41" t="str">
        <f ca="1" t="shared" si="130"/>
        <v>G</v>
      </c>
      <c r="T441" s="41" t="str">
        <f ca="1" t="shared" si="131"/>
        <v>C2</v>
      </c>
      <c r="U441" s="41" t="str">
        <f ca="1" t="shared" si="132"/>
        <v>G</v>
      </c>
    </row>
    <row r="442" spans="1:21" ht="15">
      <c r="A442" s="138"/>
      <c r="B442" s="13"/>
      <c r="C442" s="160"/>
      <c r="D442" s="161"/>
      <c r="E442" s="5"/>
      <c r="F442" s="5"/>
      <c r="G442" s="138"/>
      <c r="H442" s="162"/>
      <c r="I442" s="5"/>
      <c r="J442" s="5"/>
      <c r="K442" s="5"/>
      <c r="L442" s="5"/>
      <c r="M442" s="5"/>
      <c r="N442" s="5"/>
      <c r="O442" s="5"/>
      <c r="P442" s="5"/>
      <c r="Q442" s="5"/>
      <c r="R442" s="40" t="e">
        <f>MATCH(Q442,'[2]Pay Items'!$K$1:$K$505,0)</f>
        <v>#N/A</v>
      </c>
      <c r="S442" s="41" t="str">
        <f ca="1" t="shared" si="130"/>
        <v>G</v>
      </c>
      <c r="T442" s="41" t="str">
        <f ca="1" t="shared" si="131"/>
        <v>G</v>
      </c>
      <c r="U442" s="41" t="str">
        <f ca="1" t="shared" si="132"/>
        <v>G</v>
      </c>
    </row>
  </sheetData>
  <sheetProtection password="CC3D" sheet="1" objects="1" scenarios="1" selectLockedCells="1"/>
  <mergeCells count="25">
    <mergeCell ref="G438:H438"/>
    <mergeCell ref="C437:F437"/>
    <mergeCell ref="C314:F314"/>
    <mergeCell ref="C375:F375"/>
    <mergeCell ref="C376:F376"/>
    <mergeCell ref="C429:F429"/>
    <mergeCell ref="C435:F435"/>
    <mergeCell ref="C431:F431"/>
    <mergeCell ref="C432:F432"/>
    <mergeCell ref="C433:F433"/>
    <mergeCell ref="C436:F436"/>
    <mergeCell ref="C138:F138"/>
    <mergeCell ref="C254:F254"/>
    <mergeCell ref="C255:F255"/>
    <mergeCell ref="C313:F313"/>
    <mergeCell ref="C434:F434"/>
    <mergeCell ref="B439:H439"/>
    <mergeCell ref="B440:H440"/>
    <mergeCell ref="C6:F6"/>
    <mergeCell ref="C196:F196"/>
    <mergeCell ref="B438:F438"/>
    <mergeCell ref="C197:F197"/>
    <mergeCell ref="C82:F82"/>
    <mergeCell ref="C81:F81"/>
    <mergeCell ref="C137:F137"/>
  </mergeCells>
  <conditionalFormatting sqref="D418:D422 D410:D411 D414:D416 D424:D428 D362:D368 D406:D408 D378 D356:D360 D348:D350 D316 D301:D306 D291 D297:D298 D370:D374 D236:D238 D257 D241:D247 D230 D308:D312 D249:D253 D380:D392 D352:D353 D182:D189 D199 D175:D176 D179:D180 D191:D195 D172:D173 D140 D126:D130 D132:D136 D112 D118:D121 D16:D30 D86:D104 D59:D61 D84 D78:D80 D68 D70:D74 D63 D55:D56 D42:D44 D52 D8:D14 D33:D40 D47:D50 D106:D110 D142:D162 D164:D170 D201:D220 D222:D228 D259:D267 D318:D333 D338:D346 D397:D404 D270:D279 D281:D287">
    <cfRule type="cellIs" priority="64" dxfId="0" operator="equal" stopIfTrue="1">
      <formula>"CW 2130-R11"</formula>
    </cfRule>
    <cfRule type="cellIs" priority="65" dxfId="0" operator="equal" stopIfTrue="1">
      <formula>"CW 3120-R2"</formula>
    </cfRule>
    <cfRule type="cellIs" priority="66" dxfId="0" operator="equal" stopIfTrue="1">
      <formula>"CW 3240-R7"</formula>
    </cfRule>
  </conditionalFormatting>
  <conditionalFormatting sqref="D413 D355 D299 D293:D296 D239 D232:D235 D178 D114:D117 D122:D124 D69 D64:D65 D62 D54 D57:D58">
    <cfRule type="cellIs" priority="67" dxfId="0" operator="equal" stopIfTrue="1">
      <formula>"CW 3120-R2"</formula>
    </cfRule>
    <cfRule type="cellIs" priority="68" dxfId="0" operator="equal" stopIfTrue="1">
      <formula>"CW 3240-R7"</formula>
    </cfRule>
  </conditionalFormatting>
  <conditionalFormatting sqref="D66">
    <cfRule type="cellIs" priority="69" dxfId="0" operator="equal" stopIfTrue="1">
      <formula>"CW 2130-R11"</formula>
    </cfRule>
    <cfRule type="cellIs" priority="70" dxfId="0" operator="equal" stopIfTrue="1">
      <formula>"CW 3240-R7"</formula>
    </cfRule>
  </conditionalFormatting>
  <conditionalFormatting sqref="D31">
    <cfRule type="cellIs" priority="61" dxfId="0" operator="equal" stopIfTrue="1">
      <formula>"CW 2130-R11"</formula>
    </cfRule>
    <cfRule type="cellIs" priority="62" dxfId="0" operator="equal" stopIfTrue="1">
      <formula>"CW 3120-R2"</formula>
    </cfRule>
    <cfRule type="cellIs" priority="63" dxfId="0" operator="equal" stopIfTrue="1">
      <formula>"CW 3240-R7"</formula>
    </cfRule>
  </conditionalFormatting>
  <conditionalFormatting sqref="D32">
    <cfRule type="cellIs" priority="58" dxfId="0" operator="equal" stopIfTrue="1">
      <formula>"CW 2130-R11"</formula>
    </cfRule>
    <cfRule type="cellIs" priority="59" dxfId="0" operator="equal" stopIfTrue="1">
      <formula>"CW 3120-R2"</formula>
    </cfRule>
    <cfRule type="cellIs" priority="60" dxfId="0" operator="equal" stopIfTrue="1">
      <formula>"CW 3240-R7"</formula>
    </cfRule>
  </conditionalFormatting>
  <conditionalFormatting sqref="D45">
    <cfRule type="cellIs" priority="55" dxfId="0" operator="equal" stopIfTrue="1">
      <formula>"CW 2130-R11"</formula>
    </cfRule>
    <cfRule type="cellIs" priority="56" dxfId="0" operator="equal" stopIfTrue="1">
      <formula>"CW 3120-R2"</formula>
    </cfRule>
    <cfRule type="cellIs" priority="57" dxfId="0" operator="equal" stopIfTrue="1">
      <formula>"CW 3240-R7"</formula>
    </cfRule>
  </conditionalFormatting>
  <conditionalFormatting sqref="D46">
    <cfRule type="cellIs" priority="49" dxfId="0" operator="equal" stopIfTrue="1">
      <formula>"CW 2130-R11"</formula>
    </cfRule>
    <cfRule type="cellIs" priority="50" dxfId="0" operator="equal" stopIfTrue="1">
      <formula>"CW 3120-R2"</formula>
    </cfRule>
    <cfRule type="cellIs" priority="51" dxfId="0" operator="equal" stopIfTrue="1">
      <formula>"CW 3240-R7"</formula>
    </cfRule>
  </conditionalFormatting>
  <conditionalFormatting sqref="D105">
    <cfRule type="cellIs" priority="43" dxfId="0" operator="equal" stopIfTrue="1">
      <formula>"CW 2130-R11"</formula>
    </cfRule>
    <cfRule type="cellIs" priority="44" dxfId="0" operator="equal" stopIfTrue="1">
      <formula>"CW 3120-R2"</formula>
    </cfRule>
    <cfRule type="cellIs" priority="45" dxfId="0" operator="equal" stopIfTrue="1">
      <formula>"CW 3240-R7"</formula>
    </cfRule>
  </conditionalFormatting>
  <conditionalFormatting sqref="D75:D76">
    <cfRule type="cellIs" priority="46" dxfId="0" operator="equal" stopIfTrue="1">
      <formula>"CW 2130-R11"</formula>
    </cfRule>
    <cfRule type="cellIs" priority="47" dxfId="0" operator="equal" stopIfTrue="1">
      <formula>"CW 3120-R2"</formula>
    </cfRule>
    <cfRule type="cellIs" priority="48" dxfId="0" operator="equal" stopIfTrue="1">
      <formula>"CW 3240-R7"</formula>
    </cfRule>
  </conditionalFormatting>
  <conditionalFormatting sqref="D163">
    <cfRule type="cellIs" priority="40" dxfId="0" operator="equal" stopIfTrue="1">
      <formula>"CW 2130-R11"</formula>
    </cfRule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221">
    <cfRule type="cellIs" priority="37" dxfId="0" operator="equal" stopIfTrue="1">
      <formula>"CW 2130-R11"</formula>
    </cfRule>
    <cfRule type="cellIs" priority="38" dxfId="0" operator="equal" stopIfTrue="1">
      <formula>"CW 3120-R2"</formula>
    </cfRule>
    <cfRule type="cellIs" priority="39" dxfId="0" operator="equal" stopIfTrue="1">
      <formula>"CW 3240-R7"</formula>
    </cfRule>
  </conditionalFormatting>
  <conditionalFormatting sqref="D280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337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336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335">
    <cfRule type="cellIs" priority="22" dxfId="0" operator="equal" stopIfTrue="1">
      <formula>"CW 2130-R11"</formula>
    </cfRule>
    <cfRule type="cellIs" priority="23" dxfId="0" operator="equal" stopIfTrue="1">
      <formula>"CW 3120-R2"</formula>
    </cfRule>
    <cfRule type="cellIs" priority="24" dxfId="0" operator="equal" stopIfTrue="1">
      <formula>"CW 3240-R7"</formula>
    </cfRule>
  </conditionalFormatting>
  <conditionalFormatting sqref="D334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conditionalFormatting sqref="D394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396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395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269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393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268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28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427 G419 G413 G402 G390:G391 G397:G398 G400 G387 G405:G406 G424 G296 G293 G286 G284 G281:G282 G266 G164:G165 G275 G301 G308 G311 G252 G235 G249 G242 G215 G222:G223 G225 G227 G232 G373 G347:G348 G370 G363 G355 G331:G332 G318 G338:G339 G341 G329 G343 G201 G172 G211:G212 G209 G194 G178 G191 G183 G157 G169 G167 G271 G150 G152:G153 G135 G132 G127 G117 G101 G106:G107 G109 G114 G122 G86 G71 G58 G44 G54 G42 G39 G34:G35 G37 G24 G22 G20 G26:G27 G92 G97:G98 G94 G62 G78 G10 G16 G18 G31 G336 G334 G395 G393 G268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18 G420:G422 G407:G408 G410:G411 G403:G404 G401 G399 G388:G389 G335 G414:G416 G425:G426 G316 G236:G239 G294:G295 G394 G285 G283 G272:G274 G291 G309:G310 G217:G221 G302:G306 G356:G360 G243:G247 G241 G159:G163 G224 G226 G228 G230 G250:G251 G233:G234 G199 G364:G368 G362 G297:G299 G349:G350 G352:G353 G344:G346 G342 G340 G330 G277:G280 G371:G372 G265 G378 G386 G381:G384 G428 G374 G312 G253 G213:G214 G204:G206 G202 G195 G173 G170 G208 G210 G179:G180 G184:G189 G182 G103:G105 G192:G193 G175:G176 G168 G166 G257 G260:G263 G319 G321:G326 G328 G151 G149 G19 G115:G116 G126 G128:G130 G133:G134 G123:G124 G72:G76 G112 G108 G110 G118:G121 G136 G154:G156 G11:G14 G63:G66 G68 G70 G45:G50 G59:G61 G52 G43 G40 G38 G36 G143:G147">
      <formula1>IF(G418&gt;=0.01,ROUND(G418,2),0.01)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2:G33 G25 G23 G21 G55:G57 G93 G99:G100 G95:G96 G79:G80 G84 G87:G91 G8:G9 G17 G140 G28:G30 G337 G333 G392 G396 G267 G269 G287 G289">
      <formula1>IF(G418&gt;=0.01,ROUND(G418,2),0.01)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76 G216 G158 G102 G69">
      <formula1>0</formula1>
    </dataValidation>
    <dataValidation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79:G380 G385"/>
  </dataValidations>
  <printOptions/>
  <pageMargins left="0.5" right="0.5" top="0.75" bottom="0.75" header="0.25" footer="0.25"/>
  <pageSetup fitToHeight="0" fitToWidth="1" horizontalDpi="600" verticalDpi="600" orientation="portrait" scale="77" r:id="rId3"/>
  <headerFooter alignWithMargins="0">
    <oddHeader>&amp;L&amp;10The City of Winnipeg
Bid Opportunity No. 21-2012 
&amp;XTemplate Version: C42011032 - RW&amp;R&amp;10Bid Submission
Page &amp;P+3 of 30</oddHeader>
    <oddFooter xml:space="preserve">&amp;R__________________
Name of Bidder                    </oddFooter>
  </headerFooter>
  <rowBreaks count="19" manualBreakCount="19">
    <brk id="81" min="1" max="7" man="1"/>
    <brk id="105" min="1" max="7" man="1"/>
    <brk id="127" min="1" max="7" man="1"/>
    <brk id="137" min="1" max="7" man="1"/>
    <brk id="161" min="1" max="7" man="1"/>
    <brk id="180" min="1" max="7" man="1"/>
    <brk id="196" min="1" max="7" man="1"/>
    <brk id="220" min="1" max="7" man="1"/>
    <brk id="243" min="1" max="7" man="1"/>
    <brk id="254" min="1" max="7" man="1"/>
    <brk id="278" min="1" max="7" man="1"/>
    <brk id="301" min="1" max="7" man="1"/>
    <brk id="313" min="1" max="7" man="1"/>
    <brk id="336" min="1" max="7" man="1"/>
    <brk id="358" min="1" max="7" man="1"/>
    <brk id="375" min="1" max="7" man="1"/>
    <brk id="399" min="1" max="7" man="1"/>
    <brk id="420" min="1" max="7" man="1"/>
    <brk id="429" min="1" max="7" man="1"/>
  </rowBreaks>
  <colBreaks count="1" manualBreakCount="1">
    <brk id="2" max="4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8-MAR-2012
File Size 396288</dc:description>
  <cp:lastModifiedBy>Cory Humbert</cp:lastModifiedBy>
  <cp:lastPrinted>2012-03-08T15:50:58Z</cp:lastPrinted>
  <dcterms:created xsi:type="dcterms:W3CDTF">1999-03-31T15:44:33Z</dcterms:created>
  <dcterms:modified xsi:type="dcterms:W3CDTF">2012-03-08T17:48:50Z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